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21" activeTab="0"/>
  </bookViews>
  <sheets>
    <sheet name="Orçamento" sheetId="1" r:id="rId1"/>
    <sheet name="Cronograma" sheetId="2" r:id="rId2"/>
    <sheet name="Resumo" sheetId="3" r:id="rId3"/>
  </sheets>
  <externalReferences>
    <externalReference r:id="rId6"/>
  </externalReferences>
  <definedNames>
    <definedName name="_xlfn.IFERROR" hidden="1">#NAME?</definedName>
    <definedName name="_xlfn_IFERROR">NA()</definedName>
    <definedName name="_xlnm_Print_Area_1">'Orçamento'!$A$1:$I$620</definedName>
    <definedName name="_xlnm_Print_Area_2">#REF!</definedName>
    <definedName name="_xlnm_Print_Area_3">'Resumo'!$A$1:$E$62</definedName>
    <definedName name="_xlnm_Print_Area_4">'Cronograma'!$A$1:$N$59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1">'Cronograma'!$A$1:$DT$66</definedName>
    <definedName name="_xlnm.Print_Area" localSheetId="0">'Orçamento'!$A$1:$I$630</definedName>
    <definedName name="_xlnm.Print_Area" localSheetId="2">'Resumo'!$A$1:$E$62</definedName>
    <definedName name="Excel_BuiltIn__FilterDatabase" localSheetId="0">'Orçamento'!$B$306:$G$315</definedName>
    <definedName name="Excel_BuiltIn_Print_Area" localSheetId="0">'Orçamento'!$A$1:$I$623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'Cronograma'!$A:$D</definedName>
    <definedName name="_xlnm.Print_Titles" localSheetId="0">'Orçamento'!$13:$13</definedName>
    <definedName name="_xlnm.Print_Titles" localSheetId="2">'Resumo'!$1:$15</definedName>
    <definedName name="Z_04CFFC8E_0D96_4C93_8A6A_39C2C85797D3_.wvu.FilterData" localSheetId="0" hidden="1">'Orçamento'!$A$13:$J$629</definedName>
    <definedName name="Z_0BA0DC5D_D46A_470C_9E69_91F558E1FA2E_.wvu.Cols" localSheetId="1" hidden="1">'Cronograma'!$E:$X</definedName>
    <definedName name="Z_2483EC8A_7597_461B_9CFC_2FA94ACA4DFB_.wvu.FilterData" localSheetId="0" hidden="1">'Orçamento'!$A$13:$I$623</definedName>
    <definedName name="Z_262E6474_BAF9_4175_A164_46FE91905B99_.wvu.FilterData" localSheetId="0" hidden="1">'Orçamento'!$A$13:$J$629</definedName>
    <definedName name="Z_29968698_A86A_456F_9240_BB3FE00129DB__wvu_FilterData" localSheetId="0">'Orçamento'!$A$13:$J$623</definedName>
    <definedName name="Z_30999B9E_2E65_4663_976F_9A54CE05102E__wvu_FilterData" localSheetId="0">'Orçamento'!$A$13:$J$623</definedName>
    <definedName name="Z_30999B9E_2E65_4663_976F_9A54CE05102E__wvu_PrintArea" localSheetId="1">'Cronograma'!$A$1:$BL$65</definedName>
    <definedName name="Z_30999B9E_2E65_4663_976F_9A54CE05102E__wvu_PrintArea" localSheetId="0">'Orçamento'!$A$1:$I$629</definedName>
    <definedName name="Z_30999B9E_2E65_4663_976F_9A54CE05102E__wvu_PrintArea" localSheetId="2">'Resumo'!$A$1:$E$62</definedName>
    <definedName name="Z_30999B9E_2E65_4663_976F_9A54CE05102E__wvu_PrintTitles" localSheetId="0">'Orçamento'!$1:$13</definedName>
    <definedName name="Z_30999B9E_2E65_4663_976F_9A54CE05102E__wvu_PrintTitles" localSheetId="2">'Resumo'!$1:$15</definedName>
    <definedName name="Z_37FA8F07_9D7A_418D_BC30_0AE0C3739A19__wvu_FilterData" localSheetId="0">'Orçamento'!$A$13:$I$620</definedName>
    <definedName name="Z_37FA8F07_9D7A_418D_BC30_0AE0C3739A19__wvu_PrintArea" localSheetId="1">'Cronograma'!$A$1:$BL$65</definedName>
    <definedName name="Z_37FA8F07_9D7A_418D_BC30_0AE0C3739A19__wvu_PrintArea" localSheetId="2">'Resumo'!$A$1:$E$62</definedName>
    <definedName name="Z_37FA8F07_9D7A_418D_BC30_0AE0C3739A19__wvu_PrintTitles" localSheetId="2">'Resumo'!$1:$15</definedName>
    <definedName name="Z_382C6A46_16AA_4A5F_A65E_38030E8CCDA9_.wvu.FilterData" localSheetId="0" hidden="1">'Orçamento'!$A$13:$J$629</definedName>
    <definedName name="Z_3B8348FD_7A00_44FD_ACF5_E6A19592872E_.wvu.Cols" localSheetId="1" hidden="1">'Cronograma'!$E:$X</definedName>
    <definedName name="Z_3B8348FD_7A00_44FD_ACF5_E6A19592872E_.wvu.Cols" localSheetId="0" hidden="1">'Orçamento'!$C:$C</definedName>
    <definedName name="Z_3B8348FD_7A00_44FD_ACF5_E6A19592872E_.wvu.FilterData" localSheetId="0" hidden="1">'Orçamento'!$A$13:$I$623</definedName>
    <definedName name="Z_3B8348FD_7A00_44FD_ACF5_E6A19592872E_.wvu.PrintArea" localSheetId="1" hidden="1">'Cronograma'!$A$1:$DT$66</definedName>
    <definedName name="Z_3B8348FD_7A00_44FD_ACF5_E6A19592872E_.wvu.PrintArea" localSheetId="0" hidden="1">'Orçamento'!$A$1:$I$629</definedName>
    <definedName name="Z_3B8348FD_7A00_44FD_ACF5_E6A19592872E_.wvu.PrintArea" localSheetId="2" hidden="1">'Resumo'!$A$1:$E$62</definedName>
    <definedName name="Z_3B8348FD_7A00_44FD_ACF5_E6A19592872E_.wvu.PrintTitles" localSheetId="1" hidden="1">'Cronograma'!$A:$D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'Resumo'!$1:$15</definedName>
    <definedName name="Z_50160325_FDD6_4995_897D_2F4F0C6430EC__wvu_FilterData" localSheetId="0">'Orçamento'!$A$13:$I$620</definedName>
    <definedName name="Z_50160325_FDD6_4995_897D_2F4F0C6430EC__wvu_PrintArea" localSheetId="1">'Cronograma'!$A$1:$BL$65</definedName>
    <definedName name="Z_50160325_FDD6_4995_897D_2F4F0C6430EC__wvu_PrintArea" localSheetId="0">'Orçamento'!$A$1:$I$629</definedName>
    <definedName name="Z_50160325_FDD6_4995_897D_2F4F0C6430EC__wvu_PrintArea" localSheetId="2">'Resumo'!$A$1:$E$62</definedName>
    <definedName name="Z_50160325_FDD6_4995_897D_2F4F0C6430EC__wvu_PrintTitles" localSheetId="0">'Orçamento'!$1:$13</definedName>
    <definedName name="Z_50160325_FDD6_4995_897D_2F4F0C6430EC__wvu_PrintTitles" localSheetId="2">'Resumo'!$1:$15</definedName>
    <definedName name="Z_51679F6D_52C9_495E_8CE0_A4AA589D4632__wvu_FilterData" localSheetId="0">'Orçamento'!$A$13:$I$620</definedName>
    <definedName name="Z_65A89EDC_E2EF_4E49_9370_82AFDB881213__wvu_FilterData" localSheetId="0">'Orçamento'!$A$13:$I$620</definedName>
    <definedName name="Z_8EC65F00_94CE_4AAC_901F_0F1A78C19FA2__wvu_FilterData" localSheetId="0">'Orçamento'!$A$13:$I$620</definedName>
    <definedName name="Z_B535EED3_096A_4559_AE37_6359A35C71B4_.wvu.Cols" localSheetId="0" hidden="1">'Orçamento'!$C:$C</definedName>
    <definedName name="Z_B535EED3_096A_4559_AE37_6359A35C71B4_.wvu.FilterData" localSheetId="0" hidden="1">'Orçamento'!$A$13:$J$629</definedName>
    <definedName name="Z_B535EED3_096A_4559_AE37_6359A35C71B4_.wvu.PrintArea" localSheetId="1" hidden="1">'Cronograma'!$A$1:$DT$66</definedName>
    <definedName name="Z_B535EED3_096A_4559_AE37_6359A35C71B4_.wvu.PrintArea" localSheetId="0" hidden="1">'Orçamento'!$A$1:$J$629</definedName>
    <definedName name="Z_B535EED3_096A_4559_AE37_6359A35C71B4_.wvu.PrintArea" localSheetId="2" hidden="1">'Resumo'!$A$1:$E$62</definedName>
    <definedName name="Z_B535EED3_096A_4559_AE37_6359A35C71B4_.wvu.PrintTitles" localSheetId="1" hidden="1">'Cronograma'!$A:$D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'Resumo'!$1:$15</definedName>
    <definedName name="Z_CC09A366_C6A3_4857_97A0_64EABF22978D__wvu_FilterData" localSheetId="0">'Orçamento'!$A$13:$J$623</definedName>
    <definedName name="Z_CE6D2F78_279A_48FF_B90B_4CA40BF0D3DA__wvu_FilterData" localSheetId="0">'Orçamento'!$A$13:$J$623</definedName>
    <definedName name="Z_CE6D2F78_279A_48FF_B90B_4CA40BF0D3DA__wvu_PrintArea" localSheetId="1">'Cronograma'!$A$1:$BL$65</definedName>
    <definedName name="Z_CE6D2F78_279A_48FF_B90B_4CA40BF0D3DA__wvu_PrintArea" localSheetId="0">'Orçamento'!$A$1:$I$629</definedName>
    <definedName name="Z_CE6D2F78_279A_48FF_B90B_4CA40BF0D3DA__wvu_PrintArea" localSheetId="2">'Resumo'!$A$1:$E$62</definedName>
    <definedName name="Z_CE6D2F78_279A_48FF_B90B_4CA40BF0D3DA__wvu_PrintTitles" localSheetId="0">'Orçamento'!$1:$13</definedName>
    <definedName name="Z_CE6D2F78_279A_48FF_B90B_4CA40BF0D3DA__wvu_PrintTitles" localSheetId="2">'Resumo'!$1:$15</definedName>
    <definedName name="Z_E7616289_9FE6_4CC5_B435_9B082AC19DB1_.wvu.FilterData" localSheetId="0" hidden="1">'Orçamento'!$A$13:$J$629</definedName>
  </definedNames>
  <calcPr fullCalcOnLoad="1"/>
</workbook>
</file>

<file path=xl/sharedStrings.xml><?xml version="1.0" encoding="utf-8"?>
<sst xmlns="http://schemas.openxmlformats.org/spreadsheetml/2006/main" count="2949" uniqueCount="1594">
  <si>
    <t>PREFEITURA DO MUNICÍPIO DE ITAPEVI</t>
  </si>
  <si>
    <t>ESTADO DE  SÃO PAULO</t>
  </si>
  <si>
    <t xml:space="preserve">OBRA: </t>
  </si>
  <si>
    <t xml:space="preserve">Tipo de Intervenção: </t>
  </si>
  <si>
    <t>Área de intervenção:</t>
  </si>
  <si>
    <t>m²</t>
  </si>
  <si>
    <t>Endereço :</t>
  </si>
  <si>
    <t>Investimento:</t>
  </si>
  <si>
    <t xml:space="preserve">TAB.  REF.: </t>
  </si>
  <si>
    <t>Saldo</t>
  </si>
  <si>
    <t>ITEM</t>
  </si>
  <si>
    <t>Ref.</t>
  </si>
  <si>
    <t>DESCRIÇÃO DOS SERVIÇOS</t>
  </si>
  <si>
    <t>Un.</t>
  </si>
  <si>
    <t>Qtd.</t>
  </si>
  <si>
    <t xml:space="preserve">Preço un. </t>
  </si>
  <si>
    <t xml:space="preserve">% </t>
  </si>
  <si>
    <t>%</t>
  </si>
  <si>
    <t>sem1</t>
  </si>
  <si>
    <t>sem2</t>
  </si>
  <si>
    <t>sem3</t>
  </si>
  <si>
    <t>sem4</t>
  </si>
  <si>
    <t>sem5</t>
  </si>
  <si>
    <t>R$</t>
  </si>
  <si>
    <t>01.01</t>
  </si>
  <si>
    <t>01.01.01</t>
  </si>
  <si>
    <t>01.01.02</t>
  </si>
  <si>
    <t>01.01.03</t>
  </si>
  <si>
    <t>16.06.059</t>
  </si>
  <si>
    <t>m</t>
  </si>
  <si>
    <t>01.10.001</t>
  </si>
  <si>
    <t>01.02</t>
  </si>
  <si>
    <t>SERVIÇOS TÉCNICOS</t>
  </si>
  <si>
    <t>01.02.01</t>
  </si>
  <si>
    <t>h</t>
  </si>
  <si>
    <t>02.01</t>
  </si>
  <si>
    <t>02.01.01</t>
  </si>
  <si>
    <t>m³</t>
  </si>
  <si>
    <t>02.01.02</t>
  </si>
  <si>
    <t>02.02</t>
  </si>
  <si>
    <t>02.02.01</t>
  </si>
  <si>
    <t>02.02.02</t>
  </si>
  <si>
    <t>01.06.005</t>
  </si>
  <si>
    <t>02.03</t>
  </si>
  <si>
    <t>02.03.01</t>
  </si>
  <si>
    <t>01.05.001</t>
  </si>
  <si>
    <t>02.03.02</t>
  </si>
  <si>
    <t>01.08.032</t>
  </si>
  <si>
    <t>02.03.03</t>
  </si>
  <si>
    <t>01.08.035</t>
  </si>
  <si>
    <t>02.03.04</t>
  </si>
  <si>
    <t>01.08.040</t>
  </si>
  <si>
    <t>02.03.05</t>
  </si>
  <si>
    <t>01.08.041</t>
  </si>
  <si>
    <t>02.03.06</t>
  </si>
  <si>
    <t>01.08.050</t>
  </si>
  <si>
    <t>02.03.07</t>
  </si>
  <si>
    <t>01.08.052</t>
  </si>
  <si>
    <t>02.03.08</t>
  </si>
  <si>
    <t>13.01.006</t>
  </si>
  <si>
    <t>02.03.09</t>
  </si>
  <si>
    <t>16.02.070</t>
  </si>
  <si>
    <t>03.01</t>
  </si>
  <si>
    <t>03.01.01</t>
  </si>
  <si>
    <t>16.13.001</t>
  </si>
  <si>
    <t>03.01.02</t>
  </si>
  <si>
    <t>03.01.03</t>
  </si>
  <si>
    <t>03.01.04</t>
  </si>
  <si>
    <t>03.01.05</t>
  </si>
  <si>
    <t>03.01.06</t>
  </si>
  <si>
    <t>03.01.07</t>
  </si>
  <si>
    <t>11.03.004</t>
  </si>
  <si>
    <t>03.01.08</t>
  </si>
  <si>
    <t>11.02.066</t>
  </si>
  <si>
    <t>03.01.09</t>
  </si>
  <si>
    <t>03.01.10</t>
  </si>
  <si>
    <t>06.03.001</t>
  </si>
  <si>
    <t>03.01.11</t>
  </si>
  <si>
    <t>03.01.12</t>
  </si>
  <si>
    <t>03.01.13</t>
  </si>
  <si>
    <t>02.04.002</t>
  </si>
  <si>
    <t>03.02</t>
  </si>
  <si>
    <t>03.02.01</t>
  </si>
  <si>
    <t>03.02.02</t>
  </si>
  <si>
    <t>03.02.03</t>
  </si>
  <si>
    <t>03.02.04</t>
  </si>
  <si>
    <t>02.05.024</t>
  </si>
  <si>
    <t>03.02.05</t>
  </si>
  <si>
    <t>03.03</t>
  </si>
  <si>
    <t>03.03.01</t>
  </si>
  <si>
    <t>03.03.02</t>
  </si>
  <si>
    <t>03.03.098</t>
  </si>
  <si>
    <t>11.02.027</t>
  </si>
  <si>
    <t>03.03.039</t>
  </si>
  <si>
    <t>03.03.026</t>
  </si>
  <si>
    <t>04.01</t>
  </si>
  <si>
    <t>04.01.01</t>
  </si>
  <si>
    <t>04.01.030</t>
  </si>
  <si>
    <t>04.01.02</t>
  </si>
  <si>
    <t>04.01.033</t>
  </si>
  <si>
    <t>04.01.03</t>
  </si>
  <si>
    <t>04.01.058</t>
  </si>
  <si>
    <t>04.02.014</t>
  </si>
  <si>
    <t>05.01</t>
  </si>
  <si>
    <t>05.01.01</t>
  </si>
  <si>
    <t>05.01.004</t>
  </si>
  <si>
    <t>05.01.02</t>
  </si>
  <si>
    <t>05.01.005</t>
  </si>
  <si>
    <t>05.01.03</t>
  </si>
  <si>
    <t>05.01.04</t>
  </si>
  <si>
    <t>05.01.029</t>
  </si>
  <si>
    <t>05.02</t>
  </si>
  <si>
    <t>05.02.01</t>
  </si>
  <si>
    <t>05.80.042</t>
  </si>
  <si>
    <t>05.03</t>
  </si>
  <si>
    <t>05.03.01</t>
  </si>
  <si>
    <t>05.05.040</t>
  </si>
  <si>
    <t>05.03.02</t>
  </si>
  <si>
    <t>05.05.086</t>
  </si>
  <si>
    <t>05.03.03</t>
  </si>
  <si>
    <t>05.05.064</t>
  </si>
  <si>
    <t>05.03.04</t>
  </si>
  <si>
    <t>05.05.067</t>
  </si>
  <si>
    <t>05.03.05</t>
  </si>
  <si>
    <t>05.05.075</t>
  </si>
  <si>
    <t>05.03.06</t>
  </si>
  <si>
    <t>05.05.078</t>
  </si>
  <si>
    <t>06.03.035</t>
  </si>
  <si>
    <t>06.01</t>
  </si>
  <si>
    <t>06.01.01</t>
  </si>
  <si>
    <t>06.01.02</t>
  </si>
  <si>
    <t>06.01.03</t>
  </si>
  <si>
    <t>06.02</t>
  </si>
  <si>
    <t>06.02.01</t>
  </si>
  <si>
    <t>06.02.049</t>
  </si>
  <si>
    <t>06.02.017</t>
  </si>
  <si>
    <t>06.03</t>
  </si>
  <si>
    <t>06.03.01</t>
  </si>
  <si>
    <t>06.03.018</t>
  </si>
  <si>
    <t>06.03.02</t>
  </si>
  <si>
    <t>16.05.043</t>
  </si>
  <si>
    <t>06.03.03</t>
  </si>
  <si>
    <t>06.03.100</t>
  </si>
  <si>
    <t>14.02.001</t>
  </si>
  <si>
    <t>07.01</t>
  </si>
  <si>
    <t>07.01.01</t>
  </si>
  <si>
    <t>07.02.016</t>
  </si>
  <si>
    <t>07.01.02</t>
  </si>
  <si>
    <t>15.01.004</t>
  </si>
  <si>
    <t>07.01.04</t>
  </si>
  <si>
    <t>07.03.092</t>
  </si>
  <si>
    <t>07.01.05</t>
  </si>
  <si>
    <t>08.12.016</t>
  </si>
  <si>
    <t>15.03.060</t>
  </si>
  <si>
    <t>07.04.037</t>
  </si>
  <si>
    <t>07.02</t>
  </si>
  <si>
    <t>07.02.01</t>
  </si>
  <si>
    <t>07.02.02</t>
  </si>
  <si>
    <t>07.02.03</t>
  </si>
  <si>
    <t>08.01</t>
  </si>
  <si>
    <t>08.01.01</t>
  </si>
  <si>
    <t>08.01.02</t>
  </si>
  <si>
    <t>08.02.016</t>
  </si>
  <si>
    <t>08.01.03</t>
  </si>
  <si>
    <t>08.02.017</t>
  </si>
  <si>
    <t>08.01.04</t>
  </si>
  <si>
    <t>08.02.021</t>
  </si>
  <si>
    <t>08.01.05</t>
  </si>
  <si>
    <t>08.02.040</t>
  </si>
  <si>
    <t>08.01.06</t>
  </si>
  <si>
    <t>08.80.040</t>
  </si>
  <si>
    <t>un</t>
  </si>
  <si>
    <t>08.02</t>
  </si>
  <si>
    <t>08.02.01</t>
  </si>
  <si>
    <t>08.02.02</t>
  </si>
  <si>
    <t>08.03.016</t>
  </si>
  <si>
    <t>08.02.03</t>
  </si>
  <si>
    <t>08.03.017</t>
  </si>
  <si>
    <t>08.02.04</t>
  </si>
  <si>
    <t>08.03.018</t>
  </si>
  <si>
    <t>08.02.05</t>
  </si>
  <si>
    <t>08.03.019</t>
  </si>
  <si>
    <t>08.02.06</t>
  </si>
  <si>
    <t>08.03.020</t>
  </si>
  <si>
    <t>08.03.022</t>
  </si>
  <si>
    <t>08.03.023</t>
  </si>
  <si>
    <t>08.04.004</t>
  </si>
  <si>
    <t>08.04.006</t>
  </si>
  <si>
    <t>08.04.009</t>
  </si>
  <si>
    <t>08.04.022</t>
  </si>
  <si>
    <t>08.04.023</t>
  </si>
  <si>
    <t>08.04.032</t>
  </si>
  <si>
    <t>08.04.044</t>
  </si>
  <si>
    <t>08.14.017</t>
  </si>
  <si>
    <t>08.14.037</t>
  </si>
  <si>
    <t>08.14.046</t>
  </si>
  <si>
    <t>08.14.049</t>
  </si>
  <si>
    <t>08.17.056</t>
  </si>
  <si>
    <t>08.17.081</t>
  </si>
  <si>
    <t>08.07.002</t>
  </si>
  <si>
    <t>08.07.003</t>
  </si>
  <si>
    <t>08.08.002</t>
  </si>
  <si>
    <t>08.08.003</t>
  </si>
  <si>
    <t>08.08.012</t>
  </si>
  <si>
    <t>08.08.015</t>
  </si>
  <si>
    <t>08.08.016</t>
  </si>
  <si>
    <t>08.08.028</t>
  </si>
  <si>
    <t>08.08.041</t>
  </si>
  <si>
    <t>08.08.045</t>
  </si>
  <si>
    <t>08.08.050</t>
  </si>
  <si>
    <t>08.08.077</t>
  </si>
  <si>
    <t>08.08.090</t>
  </si>
  <si>
    <t>09.08.055</t>
  </si>
  <si>
    <t>16.18.072</t>
  </si>
  <si>
    <t>08.09.015</t>
  </si>
  <si>
    <t>08.09.016</t>
  </si>
  <si>
    <t>08.09.017</t>
  </si>
  <si>
    <t>08.09.018</t>
  </si>
  <si>
    <t>08.09.019</t>
  </si>
  <si>
    <t>08.10.057</t>
  </si>
  <si>
    <t>16.05.075</t>
  </si>
  <si>
    <t>16.08.027</t>
  </si>
  <si>
    <t>16.08.028</t>
  </si>
  <si>
    <t>08.11.053</t>
  </si>
  <si>
    <t>08.11.054</t>
  </si>
  <si>
    <t>08.12.066</t>
  </si>
  <si>
    <t>11.03.007</t>
  </si>
  <si>
    <t>15.04.006</t>
  </si>
  <si>
    <t>16.05.054</t>
  </si>
  <si>
    <t>16.05.056</t>
  </si>
  <si>
    <t>08.16.001</t>
  </si>
  <si>
    <t>08.16.010</t>
  </si>
  <si>
    <t>08.16.091</t>
  </si>
  <si>
    <t>05.05.101</t>
  </si>
  <si>
    <t>05.05.104</t>
  </si>
  <si>
    <t>08.15.017</t>
  </si>
  <si>
    <t>08.17.058</t>
  </si>
  <si>
    <t>09.01</t>
  </si>
  <si>
    <t>09.01.01</t>
  </si>
  <si>
    <t>09.01.02</t>
  </si>
  <si>
    <t>09.01.03</t>
  </si>
  <si>
    <t>09.02.080</t>
  </si>
  <si>
    <t>09.01.04</t>
  </si>
  <si>
    <t>09.02.084</t>
  </si>
  <si>
    <t>09.01.05</t>
  </si>
  <si>
    <t>09.01.06</t>
  </si>
  <si>
    <t>09.02.091</t>
  </si>
  <si>
    <t>09.02.042</t>
  </si>
  <si>
    <t>09.02.043</t>
  </si>
  <si>
    <t>09.04.050</t>
  </si>
  <si>
    <t>09.05.081</t>
  </si>
  <si>
    <t>09.05.051</t>
  </si>
  <si>
    <t>09.05.054</t>
  </si>
  <si>
    <t>09.05.092</t>
  </si>
  <si>
    <t>09.02.086</t>
  </si>
  <si>
    <t>09.02.088</t>
  </si>
  <si>
    <t>09.03.022</t>
  </si>
  <si>
    <t>09.03.018</t>
  </si>
  <si>
    <t>09.03.020</t>
  </si>
  <si>
    <t>09.03.052</t>
  </si>
  <si>
    <t>09.03.046</t>
  </si>
  <si>
    <t>09.03.047</t>
  </si>
  <si>
    <t>09.03.049</t>
  </si>
  <si>
    <t>09.03.050</t>
  </si>
  <si>
    <t>09.04.090</t>
  </si>
  <si>
    <t>09.03.053</t>
  </si>
  <si>
    <t>09.09.037</t>
  </si>
  <si>
    <t>09.09.044</t>
  </si>
  <si>
    <t>09.08.050</t>
  </si>
  <si>
    <t>09.09.083</t>
  </si>
  <si>
    <t>09.09.034</t>
  </si>
  <si>
    <t>09.09.051</t>
  </si>
  <si>
    <t>09.09.052</t>
  </si>
  <si>
    <t>09.09.060</t>
  </si>
  <si>
    <t>09.08.054</t>
  </si>
  <si>
    <t>09.08.067</t>
  </si>
  <si>
    <t>09.08.079</t>
  </si>
  <si>
    <t>09.08.085</t>
  </si>
  <si>
    <t>09.08.089</t>
  </si>
  <si>
    <t>09.08.052</t>
  </si>
  <si>
    <t>09.82.010</t>
  </si>
  <si>
    <t>09.06.007</t>
  </si>
  <si>
    <t>09.10.003</t>
  </si>
  <si>
    <t>09.06.049</t>
  </si>
  <si>
    <t>09.06.047</t>
  </si>
  <si>
    <t>09.02</t>
  </si>
  <si>
    <t>09.02.01</t>
  </si>
  <si>
    <t>09.13.035</t>
  </si>
  <si>
    <t>09.02.02</t>
  </si>
  <si>
    <t>09.13.015</t>
  </si>
  <si>
    <t>09.02.03</t>
  </si>
  <si>
    <t>09.04.080</t>
  </si>
  <si>
    <t>09.02.04</t>
  </si>
  <si>
    <t>09.13.027</t>
  </si>
  <si>
    <t>09.02.05</t>
  </si>
  <si>
    <t>09.13.032</t>
  </si>
  <si>
    <t>09.02.06</t>
  </si>
  <si>
    <t>09.13.033</t>
  </si>
  <si>
    <t>09.02.07</t>
  </si>
  <si>
    <t>09.13.034</t>
  </si>
  <si>
    <t>10.01</t>
  </si>
  <si>
    <t>10.01.01</t>
  </si>
  <si>
    <t>10.01.049</t>
  </si>
  <si>
    <t>11.01</t>
  </si>
  <si>
    <t>11.01.01</t>
  </si>
  <si>
    <t>11.01.02</t>
  </si>
  <si>
    <t>12.02.002</t>
  </si>
  <si>
    <t>12.02.005</t>
  </si>
  <si>
    <t>12.02.007</t>
  </si>
  <si>
    <t>12.01</t>
  </si>
  <si>
    <t>12.01.01</t>
  </si>
  <si>
    <t>12.01.02</t>
  </si>
  <si>
    <t>13.80.021</t>
  </si>
  <si>
    <t>12.02</t>
  </si>
  <si>
    <t>15.04.082</t>
  </si>
  <si>
    <t>12.03</t>
  </si>
  <si>
    <t>12.03.01</t>
  </si>
  <si>
    <t>12.03.02</t>
  </si>
  <si>
    <t>12.03.03</t>
  </si>
  <si>
    <t>12.03.04</t>
  </si>
  <si>
    <t>13.01.018</t>
  </si>
  <si>
    <t>13.02.019</t>
  </si>
  <si>
    <t>13.02.020</t>
  </si>
  <si>
    <t>13.06.074</t>
  </si>
  <si>
    <t>13.07.002</t>
  </si>
  <si>
    <t>13.01</t>
  </si>
  <si>
    <t>13.01.01</t>
  </si>
  <si>
    <t>13.01.02</t>
  </si>
  <si>
    <t>15.02.026</t>
  </si>
  <si>
    <t>13.02</t>
  </si>
  <si>
    <t>13.02.01</t>
  </si>
  <si>
    <t>13.02.032</t>
  </si>
  <si>
    <t>13.03.01</t>
  </si>
  <si>
    <t>15.03.021</t>
  </si>
  <si>
    <t>13.03.02</t>
  </si>
  <si>
    <t>13.03.03</t>
  </si>
  <si>
    <t>15.03.007</t>
  </si>
  <si>
    <t>13.04</t>
  </si>
  <si>
    <t>13.04.01</t>
  </si>
  <si>
    <t>13.05</t>
  </si>
  <si>
    <t>13.05.01</t>
  </si>
  <si>
    <t>13.06</t>
  </si>
  <si>
    <t>13.06.01</t>
  </si>
  <si>
    <t>15.04.030</t>
  </si>
  <si>
    <t>15.04.081</t>
  </si>
  <si>
    <t>16.18.080</t>
  </si>
  <si>
    <t>14.01</t>
  </si>
  <si>
    <t>14.01.01</t>
  </si>
  <si>
    <t>14.01.02</t>
  </si>
  <si>
    <t>06.02.060</t>
  </si>
  <si>
    <t>14.01.03</t>
  </si>
  <si>
    <t>16.13.010</t>
  </si>
  <si>
    <t>16.02.071</t>
  </si>
  <si>
    <t>16.80.015</t>
  </si>
  <si>
    <t>16.80.017</t>
  </si>
  <si>
    <t>16.80.013</t>
  </si>
  <si>
    <t>16.02.029</t>
  </si>
  <si>
    <t>16.05.032</t>
  </si>
  <si>
    <t>16.05.042</t>
  </si>
  <si>
    <t>03.03.018</t>
  </si>
  <si>
    <t>13.80.032</t>
  </si>
  <si>
    <t>16.06.022</t>
  </si>
  <si>
    <t>16.06.023</t>
  </si>
  <si>
    <t>13.02.012</t>
  </si>
  <si>
    <t>06.03.080</t>
  </si>
  <si>
    <t>16.11.005</t>
  </si>
  <si>
    <t>________________________________________</t>
  </si>
  <si>
    <t>Engenheira Civil /  Responsável Orçamentista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</si>
  <si>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</si>
  <si>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</si>
  <si>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</si>
  <si>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</si>
  <si>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</si>
  <si>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</si>
  <si>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</si>
  <si>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</si>
  <si>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06.03.04</t>
  </si>
  <si>
    <t>06.03.05</t>
  </si>
  <si>
    <t>09.03.017</t>
  </si>
  <si>
    <t>09.03.025</t>
  </si>
  <si>
    <t>09.03.048</t>
  </si>
  <si>
    <t>09.04.085</t>
  </si>
  <si>
    <t>09.07.024</t>
  </si>
  <si>
    <t>09.08.084</t>
  </si>
  <si>
    <t>09.09.077</t>
  </si>
  <si>
    <t>09.11.028</t>
  </si>
  <si>
    <t>09.11.035</t>
  </si>
  <si>
    <t>09.84.020</t>
  </si>
  <si>
    <t>09.85.062</t>
  </si>
  <si>
    <t>09.85.063</t>
  </si>
  <si>
    <t>09.85.064</t>
  </si>
  <si>
    <t>06.03.075</t>
  </si>
  <si>
    <t>06.03.078</t>
  </si>
  <si>
    <t>01.02.02</t>
  </si>
  <si>
    <t>01.02.03</t>
  </si>
  <si>
    <t>01.02.04</t>
  </si>
  <si>
    <t>01.02.05</t>
  </si>
  <si>
    <t>01.02.06</t>
  </si>
  <si>
    <t>11.02.040</t>
  </si>
  <si>
    <t>11.02.067</t>
  </si>
  <si>
    <t>02.01.001</t>
  </si>
  <si>
    <t>02.01.010</t>
  </si>
  <si>
    <t>02.01.025</t>
  </si>
  <si>
    <t>10.01.02</t>
  </si>
  <si>
    <t>13.06.075</t>
  </si>
  <si>
    <t>13.06.083</t>
  </si>
  <si>
    <t>04.01.04</t>
  </si>
  <si>
    <t>04.01.034</t>
  </si>
  <si>
    <t>15.01</t>
  </si>
  <si>
    <t>15.01.01</t>
  </si>
  <si>
    <t>15.01.02</t>
  </si>
  <si>
    <t>15.01.03</t>
  </si>
  <si>
    <t>06.03.032</t>
  </si>
  <si>
    <t>16.01.083</t>
  </si>
  <si>
    <t>06.01.027</t>
  </si>
  <si>
    <t>07.05.006</t>
  </si>
  <si>
    <t>05.05.085</t>
  </si>
  <si>
    <t>15.03.032</t>
  </si>
  <si>
    <t>14.01.035</t>
  </si>
  <si>
    <t>08.02.003</t>
  </si>
  <si>
    <t>08.01.005</t>
  </si>
  <si>
    <t>08.15.018</t>
  </si>
  <si>
    <t>08.17.037</t>
  </si>
  <si>
    <t>14.01.060</t>
  </si>
  <si>
    <t>09.03</t>
  </si>
  <si>
    <t>09.03.01</t>
  </si>
  <si>
    <t>09.03.02</t>
  </si>
  <si>
    <t>09.03.03</t>
  </si>
  <si>
    <t>09.03.04</t>
  </si>
  <si>
    <t>09.03.05</t>
  </si>
  <si>
    <t>09.03.06</t>
  </si>
  <si>
    <t>09.03.07</t>
  </si>
  <si>
    <t>09.03.08</t>
  </si>
  <si>
    <t>09.03.09</t>
  </si>
  <si>
    <t>09.03.10</t>
  </si>
  <si>
    <t>09.03.11</t>
  </si>
  <si>
    <t>01.06.001</t>
  </si>
  <si>
    <t>02.03.001</t>
  </si>
  <si>
    <t>13.80.013</t>
  </si>
  <si>
    <t>04.01.051</t>
  </si>
  <si>
    <t>06.02.089</t>
  </si>
  <si>
    <t>03.03.003</t>
  </si>
  <si>
    <t>11.02.024</t>
  </si>
  <si>
    <t>15.02.025</t>
  </si>
  <si>
    <t>09.85.053</t>
  </si>
  <si>
    <t>09.01.099</t>
  </si>
  <si>
    <t>09.80.005</t>
  </si>
  <si>
    <t>09.80.048</t>
  </si>
  <si>
    <t>09.80.050</t>
  </si>
  <si>
    <t>09.80.051</t>
  </si>
  <si>
    <t>09.80.029</t>
  </si>
  <si>
    <t>09.80.017</t>
  </si>
  <si>
    <t>09.80.021</t>
  </si>
  <si>
    <t>09.05.008</t>
  </si>
  <si>
    <t>09.80.010</t>
  </si>
  <si>
    <t>09.80.014</t>
  </si>
  <si>
    <t>09.80.042</t>
  </si>
  <si>
    <t>09.80.043</t>
  </si>
  <si>
    <t>09.80.044</t>
  </si>
  <si>
    <t>09.80.062</t>
  </si>
  <si>
    <t>09.80.090</t>
  </si>
  <si>
    <t>09.80.099</t>
  </si>
  <si>
    <t>09.80.026</t>
  </si>
  <si>
    <t>09.80.012</t>
  </si>
  <si>
    <t>09.82.029</t>
  </si>
  <si>
    <t>09.83.038</t>
  </si>
  <si>
    <t>09.04.006</t>
  </si>
  <si>
    <t>09.08.002</t>
  </si>
  <si>
    <t>09.08.049</t>
  </si>
  <si>
    <t>09.04.023</t>
  </si>
  <si>
    <t>09.80.019</t>
  </si>
  <si>
    <t>16.01.029</t>
  </si>
  <si>
    <t>03.03.03</t>
  </si>
  <si>
    <t>03.03.04</t>
  </si>
  <si>
    <t>16.01.016</t>
  </si>
  <si>
    <t>16.03.014</t>
  </si>
  <si>
    <t>16.07.023</t>
  </si>
  <si>
    <t>01.03.005</t>
  </si>
  <si>
    <t>12.02.01</t>
  </si>
  <si>
    <t>13.03.04</t>
  </si>
  <si>
    <t>15.01.04</t>
  </si>
  <si>
    <t>15.01.05</t>
  </si>
  <si>
    <t>15.01.06</t>
  </si>
  <si>
    <t>06.03.06</t>
  </si>
  <si>
    <t>03.01.14</t>
  </si>
  <si>
    <t>03.01.15</t>
  </si>
  <si>
    <t>02.02.03</t>
  </si>
  <si>
    <t>07.02.04</t>
  </si>
  <si>
    <t>02.05.029</t>
  </si>
  <si>
    <t>08.14.062</t>
  </si>
  <si>
    <t>16.03.002</t>
  </si>
  <si>
    <t>16.03.228</t>
  </si>
  <si>
    <t>16.03.200</t>
  </si>
  <si>
    <t>16.03.213</t>
  </si>
  <si>
    <t>05.05.061</t>
  </si>
  <si>
    <t>05.05.062</t>
  </si>
  <si>
    <t>06.01.085</t>
  </si>
  <si>
    <t>07.04.101</t>
  </si>
  <si>
    <t>09.02.102</t>
  </si>
  <si>
    <t>09.12.001</t>
  </si>
  <si>
    <t>13.02.100</t>
  </si>
  <si>
    <t>16.01.091</t>
  </si>
  <si>
    <t>07.02.05</t>
  </si>
  <si>
    <t>07.02.06</t>
  </si>
  <si>
    <t>25.01.470</t>
  </si>
  <si>
    <t>74131/8</t>
  </si>
  <si>
    <t>74022/30</t>
  </si>
  <si>
    <t>km</t>
  </si>
  <si>
    <t>cj</t>
  </si>
  <si>
    <t>03.04</t>
  </si>
  <si>
    <t>03.05</t>
  </si>
  <si>
    <t>kg</t>
  </si>
  <si>
    <t>09.04</t>
  </si>
  <si>
    <t>14.20.020</t>
  </si>
  <si>
    <t>14.28.140</t>
  </si>
  <si>
    <t>Chapisco</t>
  </si>
  <si>
    <t>Reboco</t>
  </si>
  <si>
    <t>21.03.151</t>
  </si>
  <si>
    <t>24.02.054</t>
  </si>
  <si>
    <t>25.01.450</t>
  </si>
  <si>
    <t>25.02.010</t>
  </si>
  <si>
    <t>25.02.110</t>
  </si>
  <si>
    <t>25.02.230</t>
  </si>
  <si>
    <t>25.02.250</t>
  </si>
  <si>
    <t>26.01.155</t>
  </si>
  <si>
    <t>26.01.168</t>
  </si>
  <si>
    <t>26.01.169</t>
  </si>
  <si>
    <t>PINTURA</t>
  </si>
  <si>
    <t>37.03.210</t>
  </si>
  <si>
    <t>37.10.010</t>
  </si>
  <si>
    <t>37.13.630</t>
  </si>
  <si>
    <t>37.13.640</t>
  </si>
  <si>
    <t>38.06.040</t>
  </si>
  <si>
    <t>38.06.060</t>
  </si>
  <si>
    <t>43.07.340</t>
  </si>
  <si>
    <t>43.07.360</t>
  </si>
  <si>
    <t>46.01.010</t>
  </si>
  <si>
    <t>46.27.050</t>
  </si>
  <si>
    <t>46.27.060</t>
  </si>
  <si>
    <t>49.06.010</t>
  </si>
  <si>
    <t>62.20.330</t>
  </si>
  <si>
    <t>PAVIMENTAÇÃO</t>
  </si>
  <si>
    <t>Invest./Área:</t>
  </si>
  <si>
    <t>FDE / SIURB / SINAPI / CPOS</t>
  </si>
  <si>
    <t>01.17.031</t>
  </si>
  <si>
    <t>01.17.051</t>
  </si>
  <si>
    <t>01.17.071</t>
  </si>
  <si>
    <t>01.17.111</t>
  </si>
  <si>
    <t>01.17.151</t>
  </si>
  <si>
    <t>ADMINISTRAÇÃO LOCAL</t>
  </si>
  <si>
    <t>Descrição dos Serviços</t>
  </si>
  <si>
    <t>Preço Total</t>
  </si>
  <si>
    <t xml:space="preserve">Hareta Fernandes de Oliveira </t>
  </si>
  <si>
    <t>CREA nº 5069499770</t>
  </si>
  <si>
    <t>PREÇO TOTAL (com BDI)</t>
  </si>
  <si>
    <t xml:space="preserve">TOTAL  GERAL </t>
  </si>
  <si>
    <t>mes</t>
  </si>
  <si>
    <t>01.02.111</t>
  </si>
  <si>
    <t>SECRETARIA DE INFRA ESTRUTURA E SERVIÇOS URBANOS</t>
  </si>
  <si>
    <t>01.06.041</t>
  </si>
  <si>
    <t>DRENAGEM DO TERRENO</t>
  </si>
  <si>
    <t>ALVENARIA E OUTROS ELEMENTOS DIVISÓRIOS</t>
  </si>
  <si>
    <t>ELEMENTOS DE MADEIRA / COMPONENTES ESPECIAIS</t>
  </si>
  <si>
    <t>PORTAS / BATENTES / FERRAGENS</t>
  </si>
  <si>
    <t>QUADROS</t>
  </si>
  <si>
    <t>OUTROS COMPONENTES PADRONIZADOS</t>
  </si>
  <si>
    <t>ESQUADRIAS METÁLICAS</t>
  </si>
  <si>
    <t>ELEMENTOS METÁLICOS / COMPONENTES ESPECIAIS</t>
  </si>
  <si>
    <t>VIDROS</t>
  </si>
  <si>
    <t>COBERTURA E IMPERMEABILIZAÇÃO</t>
  </si>
  <si>
    <t>ESTRUTURA DE COBERTURA METÁLICA</t>
  </si>
  <si>
    <t>IMPERMEABILIZAÇÃO</t>
  </si>
  <si>
    <t>ETEC ITAPEVI</t>
  </si>
  <si>
    <t>CONSTRUÇÃO DE EDIFICAÇÃO</t>
  </si>
  <si>
    <t>RODOVIA ENGENHEIRO RENÊ BENEITO SILVA - BAIRRO SÃO JOÃO - ITAPEVI</t>
  </si>
  <si>
    <t>16.06.051</t>
  </si>
  <si>
    <t>16.06.047</t>
  </si>
  <si>
    <t>16.06.046</t>
  </si>
  <si>
    <t>16.06.076</t>
  </si>
  <si>
    <t>SERVIÇOS PRELIMINARES</t>
  </si>
  <si>
    <t xml:space="preserve">CANTEIRO DE OBRAS  </t>
  </si>
  <si>
    <t>ESTRUTURA</t>
  </si>
  <si>
    <t>REDE LÓGICA</t>
  </si>
  <si>
    <t>PAISAGISMO</t>
  </si>
  <si>
    <t>11.03.006</t>
  </si>
  <si>
    <t>13.01.004</t>
  </si>
  <si>
    <t>02.02.108</t>
  </si>
  <si>
    <t>06.03.020</t>
  </si>
  <si>
    <t xml:space="preserve">Projeto Executivo De Estrutura Em Formato A1 </t>
  </si>
  <si>
    <t>Projeto Executivo De Estrutura Em Formato A1 - Forma</t>
  </si>
  <si>
    <t>Projeto Executivo De Estrutura Em Formato A1 - Armação</t>
  </si>
  <si>
    <t>Projeto Executivo De Instalações Hidráulicas Em Formato A1 - Incêndio</t>
  </si>
  <si>
    <t>Projeto Executivo De Arquitetura Em Formato A1 - Paisagismo</t>
  </si>
  <si>
    <t>Projeto Executivo De Arquitetura Em Formato A1 - Impermeabilização</t>
  </si>
  <si>
    <t>Projeto Executivo De Instalações Elétricas Em Formato A1 - Cabeamento estruturado</t>
  </si>
  <si>
    <t>Projeto Executivo De Instalações Elétricas Em Formato A1 - Luminotecnia</t>
  </si>
  <si>
    <t>Projeto Executivo De Arquitetura Em Formato A1 - Acústica</t>
  </si>
  <si>
    <t>Projeto Executivo De Arquitetura Em Formato A1 - Gases</t>
  </si>
  <si>
    <t>Projeto Executivo De Estrutura Em Formato A1 - Contenção</t>
  </si>
  <si>
    <t>Projeto Executivo De Arquitetura Em Formato A1 - Projetos legais (ambiental, impacto de vizinhança )</t>
  </si>
  <si>
    <t xml:space="preserve">MOVIMENTAÇÃO DE TERRA </t>
  </si>
  <si>
    <t>01.03.01</t>
  </si>
  <si>
    <t>01.03.02</t>
  </si>
  <si>
    <t>01.03.03</t>
  </si>
  <si>
    <t>01.03.04</t>
  </si>
  <si>
    <t>01.03.05</t>
  </si>
  <si>
    <t>01.03.06</t>
  </si>
  <si>
    <t>01.03.07</t>
  </si>
  <si>
    <t>01.03.08</t>
  </si>
  <si>
    <t>01.03.09</t>
  </si>
  <si>
    <t>01.03.10</t>
  </si>
  <si>
    <t>01.04.01</t>
  </si>
  <si>
    <t>01.03</t>
  </si>
  <si>
    <t>01.04</t>
  </si>
  <si>
    <t>01.04.02</t>
  </si>
  <si>
    <t>01.04.03</t>
  </si>
  <si>
    <t>01.04.04</t>
  </si>
  <si>
    <t>01.04.05</t>
  </si>
  <si>
    <t>01.04.06</t>
  </si>
  <si>
    <t>01.04.07</t>
  </si>
  <si>
    <t>01.04.08</t>
  </si>
  <si>
    <t>01.04.09</t>
  </si>
  <si>
    <t>01.04.10</t>
  </si>
  <si>
    <t>01.04.11</t>
  </si>
  <si>
    <t>01.04.12</t>
  </si>
  <si>
    <t>01.04.13</t>
  </si>
  <si>
    <t>01.04.14</t>
  </si>
  <si>
    <t>01.04.15</t>
  </si>
  <si>
    <t>01.04.16</t>
  </si>
  <si>
    <t>01.04.17</t>
  </si>
  <si>
    <t>PROJETO EXECUTIVO</t>
  </si>
  <si>
    <t>CONTENÇÃO (muro gabião)</t>
  </si>
  <si>
    <t>03.04.01</t>
  </si>
  <si>
    <t>03.04.02</t>
  </si>
  <si>
    <t>03.04.03</t>
  </si>
  <si>
    <t>03.04.04</t>
  </si>
  <si>
    <t>03.04.05</t>
  </si>
  <si>
    <t>03.04.06</t>
  </si>
  <si>
    <t>03.05.01</t>
  </si>
  <si>
    <t>03.05.02</t>
  </si>
  <si>
    <t>03.05.03</t>
  </si>
  <si>
    <t>03.05.04</t>
  </si>
  <si>
    <t>03.05.05</t>
  </si>
  <si>
    <t>03.05.06</t>
  </si>
  <si>
    <t>03.05.07</t>
  </si>
  <si>
    <t>02.07.001</t>
  </si>
  <si>
    <t>08.14.064</t>
  </si>
  <si>
    <t>06.02.019</t>
  </si>
  <si>
    <t>09.85.085</t>
  </si>
  <si>
    <t>08.08.079</t>
  </si>
  <si>
    <t>09.05.089</t>
  </si>
  <si>
    <t>09.83.050</t>
  </si>
  <si>
    <t>03.01.16</t>
  </si>
  <si>
    <t>03.01.17</t>
  </si>
  <si>
    <t>03.01.18</t>
  </si>
  <si>
    <t>03.01.19</t>
  </si>
  <si>
    <t>03.01.20</t>
  </si>
  <si>
    <t>03.01.21</t>
  </si>
  <si>
    <t>03.01.22</t>
  </si>
  <si>
    <t>03.01.23</t>
  </si>
  <si>
    <t>03.01.24</t>
  </si>
  <si>
    <t>03.01.25</t>
  </si>
  <si>
    <t>03.01.26</t>
  </si>
  <si>
    <t xml:space="preserve">RESERVATÓRIO </t>
  </si>
  <si>
    <t>03.04.07</t>
  </si>
  <si>
    <t>03.04.08</t>
  </si>
  <si>
    <t>03.04.09</t>
  </si>
  <si>
    <t>BALDRAME</t>
  </si>
  <si>
    <t>16.13.025</t>
  </si>
  <si>
    <t>16.14.006</t>
  </si>
  <si>
    <t>16.14.011</t>
  </si>
  <si>
    <t>03.04.10</t>
  </si>
  <si>
    <t>16.13.015</t>
  </si>
  <si>
    <t>03.05.08</t>
  </si>
  <si>
    <t>03.05.09</t>
  </si>
  <si>
    <t>03.05.10</t>
  </si>
  <si>
    <t xml:space="preserve">FUNDAÇÃO  </t>
  </si>
  <si>
    <t>BLOCO</t>
  </si>
  <si>
    <t>ALVENARIA</t>
  </si>
  <si>
    <t xml:space="preserve">ELEMENTO VAZADO   </t>
  </si>
  <si>
    <t>02.02.107</t>
  </si>
  <si>
    <t>05.01.05</t>
  </si>
  <si>
    <t>05.01.009</t>
  </si>
  <si>
    <t>05.80.015</t>
  </si>
  <si>
    <t>05.01.101</t>
  </si>
  <si>
    <t>05.01.108</t>
  </si>
  <si>
    <t>05.01.026</t>
  </si>
  <si>
    <t>05.81.056</t>
  </si>
  <si>
    <t>05.05.063</t>
  </si>
  <si>
    <t>06.01.04</t>
  </si>
  <si>
    <t>06.01.05</t>
  </si>
  <si>
    <t>06.80.088</t>
  </si>
  <si>
    <t>06.01.075</t>
  </si>
  <si>
    <t>06.01.072</t>
  </si>
  <si>
    <t>06.80.084</t>
  </si>
  <si>
    <t xml:space="preserve">PORTAS  </t>
  </si>
  <si>
    <t>06.02.056</t>
  </si>
  <si>
    <t>OUTROS ELEMENTOS METÁLICOS</t>
  </si>
  <si>
    <t>06.03.106</t>
  </si>
  <si>
    <t>07.03.029</t>
  </si>
  <si>
    <t>07.01.040</t>
  </si>
  <si>
    <t>15.04.073</t>
  </si>
  <si>
    <t>06.01.084</t>
  </si>
  <si>
    <t>07.04.102</t>
  </si>
  <si>
    <t>07.04.111</t>
  </si>
  <si>
    <t>08.12.096</t>
  </si>
  <si>
    <t>SERVIÇOS EM ABRIGO DE REDE DE GÁS</t>
  </si>
  <si>
    <t>REDE DE INCÊNDIO</t>
  </si>
  <si>
    <t>REDE DE ÁGUA FRIA</t>
  </si>
  <si>
    <t>REDE DE ESGOTO</t>
  </si>
  <si>
    <t>REDE DE ÁGUAS PLUVIAIS</t>
  </si>
  <si>
    <t>CAIXA DE RETARDO</t>
  </si>
  <si>
    <t>LOUÇAS</t>
  </si>
  <si>
    <t>APARELHOS E METAIS</t>
  </si>
  <si>
    <t>INSTALAÇÕES ESPECIAIS</t>
  </si>
  <si>
    <t>08.10.008</t>
  </si>
  <si>
    <t>08.10.009</t>
  </si>
  <si>
    <t>08.16.046</t>
  </si>
  <si>
    <t>08.16.025</t>
  </si>
  <si>
    <t>INTERLIGAÇÃO / LIGAÇÃO / QUADRO GERAL</t>
  </si>
  <si>
    <t>09.02.061</t>
  </si>
  <si>
    <t>09.03.026</t>
  </si>
  <si>
    <t>09.04.049</t>
  </si>
  <si>
    <t>08.16.094</t>
  </si>
  <si>
    <t>SPDA</t>
  </si>
  <si>
    <t>09.08.090</t>
  </si>
  <si>
    <t>09.08.086</t>
  </si>
  <si>
    <t>09.08.087</t>
  </si>
  <si>
    <t>08.08.046</t>
  </si>
  <si>
    <t>01.03.002</t>
  </si>
  <si>
    <t>MOVIMENTO DE TERRA MANUAL (DRENAGEM)</t>
  </si>
  <si>
    <t>03.01.27</t>
  </si>
  <si>
    <t>MOVIMENTO DE TERRA (DRENAGEM / RESERVATÓRIO)</t>
  </si>
  <si>
    <t>03.03.033</t>
  </si>
  <si>
    <t>03.03.034</t>
  </si>
  <si>
    <t>Concreto Dosado, Bombeado E Lancado Fck=30Mpa (pilar e viga pré-moldado)</t>
  </si>
  <si>
    <t>03.01.28</t>
  </si>
  <si>
    <t>03.01.29</t>
  </si>
  <si>
    <t>03.01.30</t>
  </si>
  <si>
    <t>04.01.059</t>
  </si>
  <si>
    <t>04.01.05</t>
  </si>
  <si>
    <t>Porta Sarrafeada Maciça p/ boxes L=90cm e altura de 1,60m, para revestir com melaminico</t>
  </si>
  <si>
    <t>Porta de Madeira Sarrafeada p/ pint. DUAS FOLHAS Bat. Madeira L=92cm (para cozinha)</t>
  </si>
  <si>
    <t>CABINE PRIMÁRIA (COMPLETA)</t>
  </si>
  <si>
    <t>09.04.01</t>
  </si>
  <si>
    <t>09.04.02</t>
  </si>
  <si>
    <t>09.04.03</t>
  </si>
  <si>
    <t>09.04.04</t>
  </si>
  <si>
    <t>09.04.05</t>
  </si>
  <si>
    <t>09.04.06</t>
  </si>
  <si>
    <t>09.04.07</t>
  </si>
  <si>
    <t>09.04.08</t>
  </si>
  <si>
    <t>09.04.09</t>
  </si>
  <si>
    <t>09.04.10</t>
  </si>
  <si>
    <t>AR CONDICIONADO</t>
  </si>
  <si>
    <t>09.05</t>
  </si>
  <si>
    <t>09.05.01</t>
  </si>
  <si>
    <t>09.05.02</t>
  </si>
  <si>
    <t>09.05.03</t>
  </si>
  <si>
    <t>15.04.009</t>
  </si>
  <si>
    <t>REVESTIMENTO</t>
  </si>
  <si>
    <t>REVESTIMENTO DE TETO</t>
  </si>
  <si>
    <t>REVESTIMENTOS ESPECIAIS</t>
  </si>
  <si>
    <t>PISO / SOLEIRA / RODAPÉ / PEITORIS / ESCADAS</t>
  </si>
  <si>
    <t>REVESTIMENTO DE PISO</t>
  </si>
  <si>
    <t>REVESTIMENTO DE RODAPÉ</t>
  </si>
  <si>
    <t>REVESTIMENTO ESPECIAL</t>
  </si>
  <si>
    <t>DEGRAUS</t>
  </si>
  <si>
    <t xml:space="preserve">ESQUADRIAS  </t>
  </si>
  <si>
    <t>PISO - RAMPA</t>
  </si>
  <si>
    <t>VIGAS E PILARES</t>
  </si>
  <si>
    <t>PISO EXTERNO</t>
  </si>
  <si>
    <t>QUADRA</t>
  </si>
  <si>
    <t>SERVIÇOS COMPLEMENTARES</t>
  </si>
  <si>
    <t>FECHAMENTO: MUROS / ALAMBRADOS E PORTÕES</t>
  </si>
  <si>
    <t>CALÇADA</t>
  </si>
  <si>
    <t>GRAMADOS / PAISAGISMO</t>
  </si>
  <si>
    <t>16.03.203</t>
  </si>
  <si>
    <t>Porta Em Alumínio Anodizado De Abrir, Tipo Veneziana, Sob Medida - Bronze/Preto L=90cm</t>
  </si>
  <si>
    <t>Porta Em Alumínio Anodizado De Abrir, Tipo Veneziana, Sob Medida - Bronze/Preto L=100cm</t>
  </si>
  <si>
    <t>VERGA / CONTRAVERGA</t>
  </si>
  <si>
    <t>09.05.002</t>
  </si>
  <si>
    <t>09.05.003</t>
  </si>
  <si>
    <t>09.13.011</t>
  </si>
  <si>
    <t>09.04.11</t>
  </si>
  <si>
    <t>REVESTIMENTO DE PAREDE</t>
  </si>
  <si>
    <t>12.01.03</t>
  </si>
  <si>
    <t>13.02.006</t>
  </si>
  <si>
    <t>13.02.034</t>
  </si>
  <si>
    <t>13.02.052</t>
  </si>
  <si>
    <t>13.02.041</t>
  </si>
  <si>
    <t>11.04.004</t>
  </si>
  <si>
    <t>16.48.015</t>
  </si>
  <si>
    <t>06.02.061</t>
  </si>
  <si>
    <t>12.02.029</t>
  </si>
  <si>
    <t xml:space="preserve">TETO </t>
  </si>
  <si>
    <t>PAREDES</t>
  </si>
  <si>
    <t>15.02.006</t>
  </si>
  <si>
    <t>IMPLANTAÇÃO</t>
  </si>
  <si>
    <t>PISO INTERTRAVADO</t>
  </si>
  <si>
    <t>PAVIMENTAÇÃO ASFALTICA</t>
  </si>
  <si>
    <t>07.03.089</t>
  </si>
  <si>
    <t>Telha De Aluminio Ondulada Acab. Natural E=0,7Mm</t>
  </si>
  <si>
    <t>Telha De Aluminio Ondulada Acab. Natural E=0,7Mm - Fechamento lateral da guarita</t>
  </si>
  <si>
    <t>Telha De Aluminio Ondulada Acab. Natural E=0,7Mm - Fechamento lateral area de vivência</t>
  </si>
  <si>
    <t>10.01.03</t>
  </si>
  <si>
    <t>10.01.04</t>
  </si>
  <si>
    <t>10.01.05</t>
  </si>
  <si>
    <t>16.02.015</t>
  </si>
  <si>
    <t>15.01.015</t>
  </si>
  <si>
    <t>ARQUIBANCADA</t>
  </si>
  <si>
    <t>07.01.03</t>
  </si>
  <si>
    <t>10.01.06</t>
  </si>
  <si>
    <t>10.01.07</t>
  </si>
  <si>
    <t>LIMPEZA DA OBRA</t>
  </si>
  <si>
    <t>13.05.020</t>
  </si>
  <si>
    <t>13.05.004</t>
  </si>
  <si>
    <t>11.01.03</t>
  </si>
  <si>
    <t>10.01.074</t>
  </si>
  <si>
    <t>13.80.016</t>
  </si>
  <si>
    <t>13.80.055</t>
  </si>
  <si>
    <t>REVESTIMENTO DE SOLEIRA E PEITORIL</t>
  </si>
  <si>
    <t>13.01.03</t>
  </si>
  <si>
    <t>15.01.005</t>
  </si>
  <si>
    <t>12.02.014</t>
  </si>
  <si>
    <t>LOCAÇÃO DE EQUIPAMENTO</t>
  </si>
  <si>
    <t>09.08.060</t>
  </si>
  <si>
    <t>09.08.062</t>
  </si>
  <si>
    <t>Ramon Medrano de Almada</t>
  </si>
  <si>
    <t>Secretário de Infraestrutura e Serviços Urbanos</t>
  </si>
  <si>
    <t>INSTALAÇÃO HIDRÁULICA</t>
  </si>
  <si>
    <t>INSTALAÇÃO ELÉTRICA</t>
  </si>
  <si>
    <t>FDE-Jan/19</t>
  </si>
  <si>
    <t>CPOS- 175</t>
  </si>
  <si>
    <t>Itapevi, 22 de Março de 2019</t>
  </si>
  <si>
    <t>Sinapi- Fev/19</t>
  </si>
  <si>
    <t>Engenheiro Civil De Obra Pleno Com Encargos Complementares</t>
  </si>
  <si>
    <t>Mestre De Obras Com Encargos Complementares</t>
  </si>
  <si>
    <t>Encarregado Geral De Obras Com Encargos Complementares</t>
  </si>
  <si>
    <t>Canteiro De Obras - Larg 3.30M</t>
  </si>
  <si>
    <t>m2</t>
  </si>
  <si>
    <t>Locação Mensal De Container 4,00M Com 2 Vasos Sanitarios, 1 Lavabo, 1 Mictório E 4 Pontos Chuv.</t>
  </si>
  <si>
    <t>Locação Mensal De Container 6,00M Com Janelas De Ventilação.</t>
  </si>
  <si>
    <t>Fornecimento E Instalaçao De Placas De Obra</t>
  </si>
  <si>
    <t>Tapume H=225Cm Engastado No Terreno E Pintura Latex Face Externa Com Logotipo</t>
  </si>
  <si>
    <t>Gabarito De Madeira Esquadrado E Nivelado Para Locação De Obra</t>
  </si>
  <si>
    <t>Siurb-Edif-Jul18</t>
  </si>
  <si>
    <t>Levantamento Planialtimétrico De Áreas - Até 10.000M2</t>
  </si>
  <si>
    <t>gl</t>
  </si>
  <si>
    <t>Levantamento Planialtimétrico De Áreas - Excedente A 10.000M2</t>
  </si>
  <si>
    <t>Parecer Técnico De Fundações, Contenções E Recomendações Gerais, Para Empreendimentos Com Área Construída Acima De 10.000 M²</t>
  </si>
  <si>
    <t>Serviços Técnicos Especializados Para Acompanhamento De Execução De Fundações Profundas E Estruturas De Contenção</t>
  </si>
  <si>
    <t>Siurb-Infra-Jul18</t>
  </si>
  <si>
    <t>Sondagem A Trado Manual</t>
  </si>
  <si>
    <t>Mobilização E Instalação De 1  Equipamento Para Execução De Sondagem A Percussão</t>
  </si>
  <si>
    <t>Deslocamento De Equipamento Entre Furos Em Terreno Plano, Considerando A Distância Até 100M, Para Sondagem A Percussão</t>
  </si>
  <si>
    <t>Execução De Plataforma Em Terreno Alagadiço Ou Acidentado, Para Sondagem A Percussão</t>
  </si>
  <si>
    <t>Perfuração E Execução De Ensaio Penetrométrico Ou De Lavagem Por Tempo</t>
  </si>
  <si>
    <t>Ensaio De Resistencia A Compressao Simples - Concreto</t>
  </si>
  <si>
    <t>Elaboração De Projeto De Adequação De Entrada De Energia Elétrica Junto A Concessionária, Com Medição Em Média Tensão E Demanda Acima De 300 Kva A 2 Mva</t>
  </si>
  <si>
    <t>Projeto Executivo De Arquitetura Em Formato A1</t>
  </si>
  <si>
    <t>Projeto Executivo De Instalações Elétricas Em Formato A1</t>
  </si>
  <si>
    <t>Projeto Executivo De Instalações Hidráulicas Em Formato A1</t>
  </si>
  <si>
    <t>Projeto Executivo De Climatização Em Formato A1</t>
  </si>
  <si>
    <t>Corte Com Retirada Por Caminhao Nos Primeiros 100 M</t>
  </si>
  <si>
    <t>m3</t>
  </si>
  <si>
    <t>Transporte Por Caminhao                                          M3X</t>
  </si>
  <si>
    <t>Escavacao Manual - Profundidade Ate 1.80 M</t>
  </si>
  <si>
    <t>Apiloamento Para Simples Regularizacao</t>
  </si>
  <si>
    <t>Reaterro Interno Apiloado</t>
  </si>
  <si>
    <t>Tubo Dreno Plastico Corrugado Perfurado De 100Mm Em Barras</t>
  </si>
  <si>
    <t>Manta Geotextil De 300 Gr/M2</t>
  </si>
  <si>
    <t>Envolvimento De Drenos Com Pedra Britada</t>
  </si>
  <si>
    <t>Envolvimento De Drenos Com Areia Grossa</t>
  </si>
  <si>
    <t>Caixa De Ligacao Ou Inspecao - Alvenaria De 1/2 Tijolo Revestida</t>
  </si>
  <si>
    <t>Caixa De Ligacao Ou Inspecao - Tampa De Concreto Armado</t>
  </si>
  <si>
    <t>Lastro De Pedra Britada - 5Cm</t>
  </si>
  <si>
    <t>Lastro De Concreto - 5Cm</t>
  </si>
  <si>
    <t>Estaca Pre-Moldada Concreto Secão De 290 A 429 Cm2  Cravada</t>
  </si>
  <si>
    <t>Isolamento Com Lona Preta</t>
  </si>
  <si>
    <t>Forma De Madeira Macica</t>
  </si>
  <si>
    <t>Tela Q-92 Para Piso De Concreto</t>
  </si>
  <si>
    <t>Aco Ca 50 (A Ou B) Fyk= 500 M Pa</t>
  </si>
  <si>
    <t>Concreto Dosado, Bombeado E Lancado Fck=30Mpa</t>
  </si>
  <si>
    <t>Lastro De Concreto C/ Hidrofugo E=5Cm</t>
  </si>
  <si>
    <t>Regularizacao De Superficie P/ Preparo Imperm 1:3 E=2,5Cm</t>
  </si>
  <si>
    <t>Imperm Resp Alv Embas Com Argam Cim-Areia 1:3 Contendo Hidrofugo</t>
  </si>
  <si>
    <t>Aneis Pre-Moldados Em Concreto Armado P/ Reservatorio D'Agua D=3,00M</t>
  </si>
  <si>
    <t>Laje Pre-Moldada D=3,00M E=15Cm P/ Reservatorio</t>
  </si>
  <si>
    <t>Impermeabilizaçao Reserv.Elev Com Argamassa Polimerica Aplicaçao 2 Demãos Semiflexivel + 4 Demãos Flexivel Inclus.Tela Estruturante</t>
  </si>
  <si>
    <t>Pf-19 Porta De Ferro P/ Reservatorio - Galvanizada</t>
  </si>
  <si>
    <t>Em-06 Escada De Marinheiro C/Guarda Corpo Galvanizada</t>
  </si>
  <si>
    <t>Gr-01 Grade De Protecao Ferro Chato 1" X 1/4" Malha 15Cm X15Cm</t>
  </si>
  <si>
    <t>Ti-01 Tampa De Inspecao - Aco</t>
  </si>
  <si>
    <t>Esmalte Em Estrutura Metalica</t>
  </si>
  <si>
    <t>Tinta Latex Standard</t>
  </si>
  <si>
    <t>Conj Motor-Bomba (Centrifuga) 10 Hp (40000 L/H 20Mca)</t>
  </si>
  <si>
    <t>Conj Motor-Bomba (Centrifuga) 5 Hp (31200 L/H -20 Mca)</t>
  </si>
  <si>
    <t>Motor Para Bomba De Recalque De 5 Hp - 220 V Trifasico</t>
  </si>
  <si>
    <t>Quadro Comando Para Conjunto Motor Bomba Trifasico De 7,5 Hp</t>
  </si>
  <si>
    <t>Quadro Comando Para Bomba De Incendio Trifasico De 10 Hp</t>
  </si>
  <si>
    <t>Botoeira Para Acionamento Da Bomba De Incendio</t>
  </si>
  <si>
    <t>Botoeira Liga-Desliga Para Comando Da Bomba De Recalque</t>
  </si>
  <si>
    <t>Escavação Mecânica, Carga E Remoção De Terra Até A Distância Média De 1,0Km</t>
  </si>
  <si>
    <t>Remoção De Terra Além Do Primeiro Km</t>
  </si>
  <si>
    <t>m3xkm</t>
  </si>
  <si>
    <t>Fornecimento E Colocação De Gabião Tipo Caixa, H = 1,00M, De Malha 8 X 10Cm, Galvanizado, De Fio Ø = 2,7Mm</t>
  </si>
  <si>
    <t>Fornecimento E Colocação De Manta Geotêxtil Com Resistência À Tração Longitudinal De 16Kn/M E Tração Transversal De 14Kn/M Em Junta De Dilatação</t>
  </si>
  <si>
    <t>Reaterro De Valas, Inclusive Apiloamento</t>
  </si>
  <si>
    <t>Estaca Pre-Moldada Concreto Secão Ate 289 Cm2  Cravada</t>
  </si>
  <si>
    <t>Formas De Madeira Macica</t>
  </si>
  <si>
    <t>Aco Ca 50 (A Ou B) Fyk = 500 M Pa</t>
  </si>
  <si>
    <t>Concreto Usinado Não Estrutural Mínimo 200 Kg Cimento / M³</t>
  </si>
  <si>
    <t>Fornecimento E Montagem De Estrutura Pre-Moldada De Concreto</t>
  </si>
  <si>
    <t>Laje Pre-Fabricada Painel Alveolar Concreto Protendido H10-100Kgf/M2</t>
  </si>
  <si>
    <t>Laje Pre-Fabricada Painel Alveolar Concreto Protendido H15-100Kgf/M2</t>
  </si>
  <si>
    <t>Laje Pre-Fabricada Painel Alveolar Concreto Protendido H20-500Kgf/M2</t>
  </si>
  <si>
    <t>Tela Q-138 E Espaçador Treliçado P/Piso De Concreto</t>
  </si>
  <si>
    <t>Alvenaria De Blocos De Concreto E=9Cm Classe C</t>
  </si>
  <si>
    <t>Alvenaria De Bloco De Concreto 14X19X39 Cm Classe C</t>
  </si>
  <si>
    <t>Alvenaria De Bloco De Concreto 19X19X39 Cm Classe C</t>
  </si>
  <si>
    <t>Verga/Cinta Em Bloco De Concreto Canaleta - 14 Cm</t>
  </si>
  <si>
    <t>Verga/Cinta Em Bloco De Concreto Canaleta - 19 Cm</t>
  </si>
  <si>
    <t>Elemento Vazado Em Vidro, Tipo Veneziana De 20 X 20 X 6 Cm</t>
  </si>
  <si>
    <t>Elemento Vazado De Concreto Tipo Quadriculado 16 Furos C/Aletas Inclinadas 39X39X10Cm</t>
  </si>
  <si>
    <t>Verga Moldada In Loco Em Concreto Para Janelas Com Até 1,5 M De Vão. Af_03/2016</t>
  </si>
  <si>
    <t>Verga Moldada In Loco Em Concreto Para Janelas Com Mais De 1,5 M De Vão. Af_03/2016</t>
  </si>
  <si>
    <t>Verga Moldada In Loco Em Concreto Para Portas Com Até 1,5 M De Vão. Af_03/2016</t>
  </si>
  <si>
    <t>Verga Moldada In Loco Em Concreto Para Portas Com Mais De 1,5 M De Vão. Af_03/2016</t>
  </si>
  <si>
    <t>Contraverga Moldada In Loco Em Concreto Para Vãos De Até 1,5 M De Comprimento. Af_03/2016</t>
  </si>
  <si>
    <t>Contraverga Moldada In Loco Em Concreto Para Vãos De Mais De 1,5 M De Comprimento. Af_03/2016</t>
  </si>
  <si>
    <t>Pm-19 Porta De Madeira Macho/Femea P/ Pint. Bat. Madeira L=62Cm</t>
  </si>
  <si>
    <t>Pm-04 Porta De Madeira Sarrafeada P/ Pint. Bat. Madeira L=82Cm</t>
  </si>
  <si>
    <t>Pm-05 Porta De Madeira Sarrafeada P/ Pint. Bat. Madeira L=92Cm</t>
  </si>
  <si>
    <t>Bandeira P/ Porta Madeira Compens Lisa P/ Pintura</t>
  </si>
  <si>
    <t>Pm-08 Porta De Madeira Sarrafeada P/ Pint. Bat. Madeira L=124Cm Inclusive Reforço Fechadura</t>
  </si>
  <si>
    <t>Pm-76 Porta Sarrafeada Macica Sanit. Acessivel Bat. Mad.</t>
  </si>
  <si>
    <t>Pm-74 Porta Sarrafeado Maciço P/Boxes L=62Cm-Completa</t>
  </si>
  <si>
    <t>Pm-36 Porta De Madeira Macho/Femea P/ Pint. C/ Band. Bat. Met. L=92Cm</t>
  </si>
  <si>
    <t>Chapa Laminado Melaminico Acab Texturizado E=1Mm</t>
  </si>
  <si>
    <t>Mola Vai-E-Vem, De Topo</t>
  </si>
  <si>
    <t>Lousa Quadriculada L=4.61M Mod. Lg-01</t>
  </si>
  <si>
    <t>Bs-05 Bancada Para Cozinha - Granito Polido 20Mm</t>
  </si>
  <si>
    <t>Be-17 Bancada Laboratorio 1 Cuba 50X40X25Cm (L=120Cm)</t>
  </si>
  <si>
    <t>Ba-12 Balcão De Atendimento De Granito (210X60Cm)</t>
  </si>
  <si>
    <t>Ba-13 Balcao Atendimento - Granito</t>
  </si>
  <si>
    <t>Pr-08 Prateleira De Granito</t>
  </si>
  <si>
    <t>Mão-Francesa Em Aço, Abas Iguais 30 Cm, Capacidade Mínima 60 Kg, Branco  Fornecimento E Instalação. Af_11/2016</t>
  </si>
  <si>
    <t>Pr-03 Prateleira De Granilite - L=30Cm</t>
  </si>
  <si>
    <t>Pr-09 Prateleira Em Granilite - L=55Cm</t>
  </si>
  <si>
    <t>Gs-03 Guiche De Secretaria/Janela De 2 Folhas</t>
  </si>
  <si>
    <t>Gr-02 Grade De Protecao / Guiche (122X105 Cm) Ferro Chato 1/2" X 1/8"</t>
  </si>
  <si>
    <t>Caixilho Maximar Em Aluminio Anodizado</t>
  </si>
  <si>
    <t>Caixilho Fixo Tipo Veneziana Em Alumínio Anodizado, Sob Medida - Branco</t>
  </si>
  <si>
    <t>Caixilhos De Aluminio -Fixo</t>
  </si>
  <si>
    <t>Caixilhos De Aluminio -Basculantes</t>
  </si>
  <si>
    <t>Caixilho De Correr Em Aluminio Anodizado</t>
  </si>
  <si>
    <t>Pf-30 Porta Em Chapa De Aço C/Vent.Perm (L=140Cm)</t>
  </si>
  <si>
    <t>Pf-17 Porta Em Chapa De Ferro L=102Cm</t>
  </si>
  <si>
    <t>Porta Veneziana De Abrir Em Alumínio, Sob Medida</t>
  </si>
  <si>
    <t>Porta De Entrada De Abrir Em Alumínio Com Vidro, Linha Comercial</t>
  </si>
  <si>
    <t>Porta Em Alumínio Anodizado De Abrir, Sob Medida - Bronze/Preto</t>
  </si>
  <si>
    <t>Porta Em Chapa De Ferro Galvanizado Tipo Pf-15</t>
  </si>
  <si>
    <t>Porta Corta-Fogo Classe P.90, Com Barra Antipânico Numa Face E Maçaneta Na Outra, Completa</t>
  </si>
  <si>
    <t>Tp-03 Tela De Proteção Arame Galvanizado Ondulado  - Requadro De Ferro</t>
  </si>
  <si>
    <t>Tc-06 Tampa Em Grelha De Ferro Galvanizado P/ Canaleta (20Cm)</t>
  </si>
  <si>
    <t>Co-34 Corrimão Duplo Aço Galvanizado Com Pintura Esmalte.</t>
  </si>
  <si>
    <t>Co-40 Guarda-Corpo Tubular H=15Cm Sobre Alvenaria Aço Galvanizado Com Pintura Esmalte</t>
  </si>
  <si>
    <t>Ep-01 Espelho</t>
  </si>
  <si>
    <t>Vidro Impresso Incolor (E=4Mm)</t>
  </si>
  <si>
    <t>Vidro Liso Laminado Incolor De 6 Mm</t>
  </si>
  <si>
    <t>Vidro Liso Laminado Incolor De 8 Mm</t>
  </si>
  <si>
    <t>Fornecimento E Montagem De Estrutura Metalica Com Aço Resistente A Corrosao  (Astm  A709/A588)</t>
  </si>
  <si>
    <t>Telha Aco Galv Autoportante Sand La De Rocha Acab Nat E=0,8Mm H=180Mm</t>
  </si>
  <si>
    <t>Alvenaria De Embasamento Em Bloco De Concreto De 19 X 19 X 39 Cm - Classe A</t>
  </si>
  <si>
    <t>Telha Aco Galv Chapa 0,5Mm Com Sand Poliuret H=30Mm Trapez Nas Duas Faces Com Pint Faces Aparentes.</t>
  </si>
  <si>
    <t>Fechamento Telha Perfurada Galv Pint 2 Faces Trap E=0,95Mm H=35Mm</t>
  </si>
  <si>
    <t>Estrutura De Cobertura Em Terça 6X12Cm Para Telha Ondulada Crfs Sobre Base E Pilarete Concreto  Uso Exclusivo Padrao Creche</t>
  </si>
  <si>
    <t>Pintura Para Telhas De Aluminio Com Tinta Esmalte Automotiva</t>
  </si>
  <si>
    <t>Veneziana Industrial-Aletas Pvc Montante Aluminio Anodizado Ref 100</t>
  </si>
  <si>
    <t>Rufo Liso De Aco Galv Natural E=0,65Mm Corte Ate 400Mm</t>
  </si>
  <si>
    <t>Rufo Liso De Aco Galv Natural E=0,65Mm Corte Ate 600Mm</t>
  </si>
  <si>
    <t>Rufo Liso De Aluminio Acab. Natural E=0,8Mm Corte 1,00M</t>
  </si>
  <si>
    <t>Cimalha Em Concreto Com Pingadeira</t>
  </si>
  <si>
    <t>Calha Ou Agua Furtada Em Chapa Galv. N 24 - Corte 0,50M</t>
  </si>
  <si>
    <t>Calha De Aluminio Acab. Natural E=0,8Mm Corte 0,50M</t>
  </si>
  <si>
    <t>Face Externa De Calhas/Condutores Com Tinta Sintetica (Esmalte)</t>
  </si>
  <si>
    <t>Cumeeira Aco Galv Pint Po/Coil-Coating Perfil Trapez H=100Mm  E=0,65Mm</t>
  </si>
  <si>
    <t>Grelha Hemisférica Em Ferro Fundido De 4"</t>
  </si>
  <si>
    <t>Impermeabilizacao C/ Emulsao Acrilica - 6 Demaos</t>
  </si>
  <si>
    <t>Impermeabilizacao Com Manta Asfaltica Pre Fabricada 4Mm</t>
  </si>
  <si>
    <t>Argamassa Para Proteçao Mecanica Sobre Superficie Impermeabilizada Traço 1:4  Espessura 3Cm</t>
  </si>
  <si>
    <t>Impermeabil Reserv.Enterrado Com Argamassa Polimerica Semiflexivel Com Aplicação 4 Demãos</t>
  </si>
  <si>
    <t>Ag-06 Abrigo Para Gas Com 6 Cilindros De 45 Kg</t>
  </si>
  <si>
    <t>Protecao Anticorrosiva Para Ramais Sob A Terra</t>
  </si>
  <si>
    <t>Protecao Mecanica Para Ramais Sob Aterra</t>
  </si>
  <si>
    <t>Vg-01 Valvula E Regulador De Pressao De Gas</t>
  </si>
  <si>
    <t>Cimbramento Em Perfil Metálico Para Obras De Arte</t>
  </si>
  <si>
    <t>Laudo Com Teste De Estanqueidade Em Instal.De  Redes De Distrib.De Gáses Combust.Nbr 15526/07</t>
  </si>
  <si>
    <t>Ac-08 Abrigo E Cavalete De 2" Completo 245X110X40Cm</t>
  </si>
  <si>
    <t>Tubo Pvc Rígido Junta Soldável De 25 Incl Conexões</t>
  </si>
  <si>
    <t>Tubo Pvc Rígido Junta Soldável De 32 Incl Conexões</t>
  </si>
  <si>
    <t>Tubo Pvc Rígido Junta Soldável De 40 Incl Conexões</t>
  </si>
  <si>
    <t>Tubo Pvc Rígido Junta Soldável De 50 Incl Conexões</t>
  </si>
  <si>
    <t>Descimbramento Em Madeira</t>
  </si>
  <si>
    <t>Tubo Pvc Rígido Junta Soldável De 85 Incl Conexões</t>
  </si>
  <si>
    <t>Tubo Pvc Rígido Junta Soldável De 110 Incl Conexões</t>
  </si>
  <si>
    <t>Registro De Gaveta Bruto Dn 32Mm (1 1/4")</t>
  </si>
  <si>
    <t>Registro De Gaveta Bruto Dn 50Mm (2")</t>
  </si>
  <si>
    <t>Registro De Gaveta Bruto Dn 100Mm (4")</t>
  </si>
  <si>
    <t>Registro De Gaveta Com Canopla Cromada Dn 20Mm (3/4")</t>
  </si>
  <si>
    <t>Registro De Gaveta Com Canopla Cromada Dn 25Mm (1")</t>
  </si>
  <si>
    <t>Registro De Pressao C/ Canopla Cromada Dn 20Mm (3/4")</t>
  </si>
  <si>
    <t>Valvula De Descarga C/ Reg Incorp Dn=40Mm(1 1/2) Acab Antivandalismo</t>
  </si>
  <si>
    <t>Valvula De Retencao Horizontal De Bronze De 1.1/4"</t>
  </si>
  <si>
    <t>Valvula De Retencao De Pe Com Crivo De Bronze De 1.1/2"</t>
  </si>
  <si>
    <t>Torneira De Boia Em Latao (Boia Plast) Dn 25Mm (1")</t>
  </si>
  <si>
    <t>Torneira De Boia Em Latao (Boia Plast) Dn50Mm (2")</t>
  </si>
  <si>
    <t>Filtro Pressao Cuno (Aqualar)C/Elem Filtrante Carvao E Cel 360/L/H</t>
  </si>
  <si>
    <t>Tj-03 Torneira De Jardim</t>
  </si>
  <si>
    <t>Tubo Aco Galvaniz Nbr5580-Cl Media, Dn65Mm (2 1/2")- Incl Conexoes</t>
  </si>
  <si>
    <t>Tubo Aco Galvaniz Nbr5580-Cl Media, Dn80Mm (3")-Incl Conexoes</t>
  </si>
  <si>
    <t>Registro De Gaveta Bruto Dn 65Mm (2 1/2")</t>
  </si>
  <si>
    <t>Registro De Gaveta Bruto Dn 80Mm (3")</t>
  </si>
  <si>
    <t>Registro De Recalque No Passeio (Rr-01)</t>
  </si>
  <si>
    <t>Valvula De Retencao Vert.Bronze Tipo Leve De 2 1/2"</t>
  </si>
  <si>
    <t>Valvula De Retencao Vert.Bronze Tipo Leve De 3"</t>
  </si>
  <si>
    <t>Ah-04 Abrigo Para Hidrante Com Mangueira 1 1/2"  E Esguicho Regulavel</t>
  </si>
  <si>
    <t>Valvula Retencao Horiz Bronze De 2 1/2"</t>
  </si>
  <si>
    <t>Extintores Manuais De Co2 Com Capacidade De 6 Kg</t>
  </si>
  <si>
    <t>Extintores Manuais Po Quimico Seco Com Capacidade De 4 Kg</t>
  </si>
  <si>
    <t>Extintores Manuais De Agua Pressurizada Cap De 10 L</t>
  </si>
  <si>
    <t>Treinamento Básico Para Brigada De Incêndio Incluso Equipamentos (Por Participante)</t>
  </si>
  <si>
    <t>Acionador Do Alarme De Incendio</t>
  </si>
  <si>
    <t>Sirene Para Alarme De Emergencia- Eletroduto De Pvc</t>
  </si>
  <si>
    <t>Detector De Fumaça Optico Convencional-Eletrod.Aço Galv.A Quente</t>
  </si>
  <si>
    <t>Si-03 Placa De Sinalização De Ambiente 200X200Mm (Parede Interna)</t>
  </si>
  <si>
    <t>Tubo Pvc Normal "Sn" Junta Soldável/Elástica Dn 40 Incl Conexões</t>
  </si>
  <si>
    <t>Tubo Pvc Normal "Sn" Junta Elástica Dn 50 Incl Conexões</t>
  </si>
  <si>
    <t>Tubo Pvc Normal "Sn" Junta Elástica Dn 75 Incl Conexões</t>
  </si>
  <si>
    <t>Tubo Pvc Normal "Sn" Junta Elástica Dn 100 Incl Conexões</t>
  </si>
  <si>
    <t>Tubo Pvc Normal "Sn" Junta Elástica Dn 150 Incl Conexões</t>
  </si>
  <si>
    <t>Caixa Sifonada De Pvc Dn 100X150X50Mm Com Grelha De Aço Inox Com Fecho Rotativo.</t>
  </si>
  <si>
    <t>Caixa Sifonada De Pvc Dn 150X150X50Mm Com Grelha De Aço Inox Com Fecho Rotativo.</t>
  </si>
  <si>
    <t>Terminal De Ventilacao Em Pvc P/ Esgoto Dn 75Mm (3")</t>
  </si>
  <si>
    <t>Ca-10 Caixa De Areia 50X50 Cm Para Aguas Pluviais</t>
  </si>
  <si>
    <t>Cg-01 Caixa De Gordura Em Alvenaria</t>
  </si>
  <si>
    <t>Ci-01 Caixa De Inspecao 60X60Cm Para Esgoto</t>
  </si>
  <si>
    <t>Tubo De Pvc Reforçado "Sr" Junta Elástica Dn 100 Incl Conexões</t>
  </si>
  <si>
    <t>Tubo De Pvc Reforçado "Sr" Junta Elástica Dn 150 Incl Conexões</t>
  </si>
  <si>
    <t>Grelha Hemisferica De Ferro Fundido Dn 100Mm (4")</t>
  </si>
  <si>
    <t>Poço De Retenção De Água Pluvial Ø 3,00M Com Fundo De Brita</t>
  </si>
  <si>
    <t>Tampa Pré-Moldada Ø 3,00M Para Poço De Retenção De A.P. Com Tampa De Inspeção Ø 0,60M</t>
  </si>
  <si>
    <t>Impermeabilizacao Por Cristalizacao - Reservatorios Enterrados</t>
  </si>
  <si>
    <t>Lt-06 Lavatório Coletivo Com Torneira Antivandalismo</t>
  </si>
  <si>
    <t>Lavatorio De Louca Branca Sem Coluna C/ Torneira De Fecham Automatico</t>
  </si>
  <si>
    <t>Bacia Sifonada De Louca Branca (Vdr 6L) C/ Assento</t>
  </si>
  <si>
    <t>Mictorio De Louca Sifonado/Auto Aspirante Branco</t>
  </si>
  <si>
    <t>Tanque De Louca Branca,Grande C/Coluna</t>
  </si>
  <si>
    <t>Br-03  Conjunto Lavatorio E Bacia Acessiveis</t>
  </si>
  <si>
    <t>Br-06 Chuveiro Acessivel</t>
  </si>
  <si>
    <t>Cc-01 Cuba Inox (60X50X30Cm) Inclusive Válvula Americana-Granito</t>
  </si>
  <si>
    <t>Cc-04 Cuba Dupla Inox (102X40X25Cm) Inclusive Válvula Americana-Granito</t>
  </si>
  <si>
    <t>Bb-02 Bebedouro Acessível Água Refrigerada Pressão Mínima 8Mca - Fornecido E Instalado</t>
  </si>
  <si>
    <t>Chuveiro Antivandalismo</t>
  </si>
  <si>
    <t>Ft-02 Filtro Para Agua Potavel</t>
  </si>
  <si>
    <t>Ex-01 Exaustor Axial Dn 40Cm</t>
  </si>
  <si>
    <t>Coifa Em Aço Inoxidável Com Filtro E Exaustor Axial - Área Até 3,00 M²</t>
  </si>
  <si>
    <t>Dps - Dispositivo Protecao Contra Surtos (Telefonia)</t>
  </si>
  <si>
    <t>Dps - Dispositivo Protecao Contra Surtos (Energia)</t>
  </si>
  <si>
    <t>Ae-21 Abrigo E Entrada De Energia (Caixa M Ou H): Aes Eletrop/Bandeirante/Elektro/Cpfl</t>
  </si>
  <si>
    <t>Forma Plana Em Compensado Para Obra De Arte, Sem Cimbramento</t>
  </si>
  <si>
    <t>Conjunto Para Entrada De Telefone  Na Entrada De Energia</t>
  </si>
  <si>
    <t>Chave Seccionadora Nh C/ Carga 3X250A Tam 01 C/ Fusiveis</t>
  </si>
  <si>
    <t>Disjuntor Bipolar Termomagnetico 2X10A A 2X50A</t>
  </si>
  <si>
    <t>Disjuntor Tripolar Termomagnetico 3X10A A 3X50A</t>
  </si>
  <si>
    <t>Disjuntor Tripolar Termomagnetico 3X125A A 3X225A</t>
  </si>
  <si>
    <t>Cabo De 4 Mm2 - 1000V De Isolação</t>
  </si>
  <si>
    <t>Cabo De 6 Mm2 - 1000V De Isolação</t>
  </si>
  <si>
    <t>Cabo De 16 Mm2 - 1000V De Isolação</t>
  </si>
  <si>
    <t>Cabo De 35 Mm2 - 1000V De Isolação</t>
  </si>
  <si>
    <t>Cabo De 95 Mm2 - 1000V De Isolação</t>
  </si>
  <si>
    <t>Cabo De 120 Mm2 - 1000V De Isolação</t>
  </si>
  <si>
    <t>Eletroduto De Pvc Rigido Roscavel De 25Mm - Incl Conexoes</t>
  </si>
  <si>
    <t>Eletroduto De Pvc Rigido Roscavel De 32Mm - Incl Conexoes</t>
  </si>
  <si>
    <t>Eletroduto De Pvc Rigido Roscavel De 40Mm - Incl Conexoes</t>
  </si>
  <si>
    <t>Eletroduto De Pvc Rigido Roscavel De 50Mm - Incl Conexoes</t>
  </si>
  <si>
    <t>Eletroduto De Pvc Rigido Roscavel De 60Mm - Incl Conexoes</t>
  </si>
  <si>
    <t>Eletroduto De Pvc Rigido Roscavel De 85Mm - Incl Conexoes</t>
  </si>
  <si>
    <t>Eletroduto De Pvc Rigido Roscavel De 110Mm -Incl Conexoes</t>
  </si>
  <si>
    <t>Quadro Geral - Barramento De 600A</t>
  </si>
  <si>
    <t>Forma Em Tubo De Papelão Com Diâmetro De 40 Cm</t>
  </si>
  <si>
    <t>Terra Completo 1 Haste Ø 19Mm Com Caixa De Inspeção</t>
  </si>
  <si>
    <t>Disjuntor Unipolar Termomagnetico 1X10A 1X30A</t>
  </si>
  <si>
    <t>Quadro Distribuicao, Disj. Geral 80A P/ 22 A 26 Disjs.</t>
  </si>
  <si>
    <t>Quadro Distribuicao, Disj. Geral 100A P/ 28 A 42 Disjs.</t>
  </si>
  <si>
    <t>Interruptor Automatico Diferencial (Dispositivo Dr) 40A/30 Ma</t>
  </si>
  <si>
    <t>Caixa De Passagem Chapa Tampa Parafusada De 15X15X8 Cm</t>
  </si>
  <si>
    <t>Quadro Em Chapa Com Porta E Fechadura (Telebras) De 40X40X12Cm</t>
  </si>
  <si>
    <t>Quadro Em Chapa Com Porta E Fechadura (Telebras) De 60X60X12Cm</t>
  </si>
  <si>
    <t>Cabo De 2,5Mm2 - 750V De Isolação</t>
  </si>
  <si>
    <t>Tomada De Piso 2P+T Padrao Nbr 14136 Corrente 10A-250V - Eletrod. Pvc Ø 25Mm Amarelo.</t>
  </si>
  <si>
    <t>Ponto Seco Para Telefone - Eletrod. Pvc Ø 25Mm Amarelo.</t>
  </si>
  <si>
    <t>Botao Para Campainha - Eletrod. Pvc Ø 25Mm Amarelo.</t>
  </si>
  <si>
    <t>Interruptor 1 Tecla Bipolar Simples Caixa 4"X2"- Eletr Pvc Rigido</t>
  </si>
  <si>
    <t>Interruptor 2 Teclas Simples Caixa De 4"X2"-Eletr Pvc Rigido</t>
  </si>
  <si>
    <t>Interruptor 3 Teclas Simples Caixa 4"X2"-Eletr Pvc Rigido</t>
  </si>
  <si>
    <t>Tomada 2P+T Padrao Nbr 14136 Corrente 10A-250V-Eletr. Pvc Rígido</t>
  </si>
  <si>
    <t>Cigarra Para Chamada De Aula - Eletroduto De Pvc</t>
  </si>
  <si>
    <t>Ponto Seco P/Instalacao De Som/Tv/Alarme/Logica - Eletroduto Pvc</t>
  </si>
  <si>
    <t>Tomada 2P+T Padrao Nbr 14136, Corrente 20A-250V-Eletr.Pvc Rigido</t>
  </si>
  <si>
    <t>Il-42 Luminaria C/ Difusor Transparente P/ Lampada Fluor (2X32W)</t>
  </si>
  <si>
    <t>Il-58 Iluminacao P/ Quadra De Esp. Cob. Lamp. Vapor Metalico (1X250W)</t>
  </si>
  <si>
    <t>Il-05 Arandela Blindada</t>
  </si>
  <si>
    <t>Il-44 Luminaria Para Lampada Fluorescente (1X32W)</t>
  </si>
  <si>
    <t>Il-45 Luminaria Para Lampada Fluorescente (2X32W)</t>
  </si>
  <si>
    <t>Il-60 Luminaria De Sobrepor C/Refletor E Aletas P/Lamp.Fluorescente (2X32W)</t>
  </si>
  <si>
    <t>Il-77 Luminária De Sobrepor C/Difusor Transp. P/Lampadas Fluor. (2X28W)</t>
  </si>
  <si>
    <t>Il-83 Iluminação Autonoma De Emergência - Led</t>
  </si>
  <si>
    <t>Centro De Luz Em Caixa Fm Eletroduto De Pvc</t>
  </si>
  <si>
    <t>Il-52 Luminaria P/ Vapor De Sodio 1X150W Em Poste Tub 7M</t>
  </si>
  <si>
    <t>Il-06 Luz De Obstaculo Com Lampada</t>
  </si>
  <si>
    <t>Caixa Estampada 4" X 4"</t>
  </si>
  <si>
    <t>Espelho De 4'X2'</t>
  </si>
  <si>
    <t>Condulete De 1 1/2"</t>
  </si>
  <si>
    <t>Condulete De 2"</t>
  </si>
  <si>
    <t>Condulete De 3/4"</t>
  </si>
  <si>
    <t>Quadro Geral - Cabo De Cobre Nu De 50 Mm2</t>
  </si>
  <si>
    <t>Barra Chata Aco Galvanizado (3/4"X1/8") - Captor P/ Para Raios</t>
  </si>
  <si>
    <t>Terra Simples - 1 Haste Com Caixa De Inspeção E Tampa De Concreto</t>
  </si>
  <si>
    <t>Conexao Exotermica Cabo/Cabo</t>
  </si>
  <si>
    <t>Conexao Exotermica Cabo/Haste</t>
  </si>
  <si>
    <t>Conexao Exotermica Em Estrutura Metalica</t>
  </si>
  <si>
    <t>Relatorio De Inspeçao E Mediçao Com Laudo Tecnico Do Sistema De Proteçao Contra Descargas Atmosfericas Conforme Nbr 5419</t>
  </si>
  <si>
    <t>Eletrod Aco Galv Quente (Nbr 5624) 20 Mm (3/4") - Incl Conexoes</t>
  </si>
  <si>
    <t>Eletrod Aco Galv Quente (Nbr 5624) 25 Mm (1") - Incl Conexoes</t>
  </si>
  <si>
    <t>Certificação De Rede Lógica - Até 50 Pontos</t>
  </si>
  <si>
    <t>Rack 8U'S Com Ventilação, Bandeja Fixa E Régua De Tomadas - Instalado</t>
  </si>
  <si>
    <t>Patch Painel - 24 Portas - Instalado</t>
  </si>
  <si>
    <t>Switch - 24 Portas - Instalado</t>
  </si>
  <si>
    <t>Guia Organizadora De Cabos 19" - 1V - Instalada</t>
  </si>
  <si>
    <t>Patch Cord Rj45 - 1,5M</t>
  </si>
  <si>
    <t>Patch Cord Rj45 - 2,5M</t>
  </si>
  <si>
    <t>Cabo Utp - Categoria 4 E 5 Pares</t>
  </si>
  <si>
    <t>Quadro De Distribuição Universal De Embutir, Para Disjuntores 24 Din / 18 Bolt-On - 150 A - Sem Componentes</t>
  </si>
  <si>
    <t>Barramento De Cobre Nu</t>
  </si>
  <si>
    <t>Disjuntor Termomagnético, Bipolar 220/380 V, Corrente De 10 A Até 50 A</t>
  </si>
  <si>
    <t>Disjuntor Termomagnético, Bipolar 220/380 V, Corrente De 60 A Até 100 A</t>
  </si>
  <si>
    <t>Eletroduto Galvanizado A Quente, Pesado De 3/4´ - Com Acessórios</t>
  </si>
  <si>
    <t>Eletroduto Galvanizado A Quente, Pesado De 1´ - Com Acessórios</t>
  </si>
  <si>
    <t>Ar Condicionado A Frio, Tipo Split Parede Com Capacidade De 18.000 Btu/H</t>
  </si>
  <si>
    <t>Ar Condicionado A Frio, Tipo Split Parede Com Capacidade De 30.000 Btu/H</t>
  </si>
  <si>
    <t>Tubo De Cobre Flexível, Espessura 1/32" - Diâmetro 3/16", Inclusive Conexões</t>
  </si>
  <si>
    <t>Tubo De Cobre Flexível, Espessura 1/32" - Diâmetro 1/4", Inclusive Conexões</t>
  </si>
  <si>
    <t>Tubo De Pvc Rígido Soldável Marrom, Dn= 20 Mm, (1/2´), Inclusive Conexões</t>
  </si>
  <si>
    <t>Concreto Dosado,Bombeado E Lancado Fck 25 Mpa</t>
  </si>
  <si>
    <t>Alvenaria Auto-Portante: Bloco Concreto Estrutural De 19X19X39Cm Classe B</t>
  </si>
  <si>
    <t>Caixilhos De Ferro -Fixo Com Ventilacao Permanente</t>
  </si>
  <si>
    <t>Esmalte Em Esquadrias De Ferro</t>
  </si>
  <si>
    <t>Fe-02  Fechamento Para Setorizaçao (Gradil Eletrofundido)</t>
  </si>
  <si>
    <t>Portão Basculante Em Gradil Eletrofundido</t>
  </si>
  <si>
    <t>Laje Pre-Fabricada Unid C/Vigotas Protendidas Lp12-100Kgf/M2</t>
  </si>
  <si>
    <t>Poste De Concreto Tubular Oco De 7 M De Compr C/ Janela Isnpecao</t>
  </si>
  <si>
    <t>Servicos De Ligacoes Em Tensao Primaria</t>
  </si>
  <si>
    <t>mv</t>
  </si>
  <si>
    <t>Bucha Para Passagem Interna/Externa Com Isolacao Para 15 Kv</t>
  </si>
  <si>
    <t>Sela Para Cruzeta De Madeira</t>
  </si>
  <si>
    <t>Cruzeta De Madeira De 2400 Mm</t>
  </si>
  <si>
    <t>Mao Francesa De 700 Mm</t>
  </si>
  <si>
    <t>Pp-03 Para Raios Flanklin Com Mastro Aço Galvanizado  Ø2" X 6,00M</t>
  </si>
  <si>
    <t>Chave Fusivel Indic 'Matheus' P/100 A/15 Kv Ruptura 1200A Poste/Estal</t>
  </si>
  <si>
    <t>Mufla Terminal Unipolar Externa P/ Cabo Isolação Xlpe 15Kv Ate 35Mm2</t>
  </si>
  <si>
    <t>Cabo Seco Tripolar (Thv Sintenax) 3X25 Mm2 / 15Kv</t>
  </si>
  <si>
    <t>Eletrod Aco Galv Quente (Nbr5624) 80Mm(3") Incl Conexoes</t>
  </si>
  <si>
    <t>Isolador Tipo Pino Para 15 Kv, Inclusive Pino, Instalado Em Cabine</t>
  </si>
  <si>
    <t>Terminal Ou Conector Para Vergalhao De Cobre De 3/8" (10 Mm2)</t>
  </si>
  <si>
    <t>Mufla Terminal Unipolar Interna P/ Cabo Isolação Xlpe 15Kv Ate 35Mm2</t>
  </si>
  <si>
    <t>Tapete De Borracha De 100 X 100 X 0,5 Cm</t>
  </si>
  <si>
    <t>Luva De Borracha Para A.T. 20 Kv</t>
  </si>
  <si>
    <t>pr</t>
  </si>
  <si>
    <t>Vara Manopla De Fenolite De 2,70 M P/ Chave Seccionadora - 15 Kv</t>
  </si>
  <si>
    <t>Quadro De Distribuicao De Energia De Embutir, Em Chapa Metalica, Para 50 Disjuntores Termomagneticos Monopolares, Com Barramento Trifasico E Neutro, Fornecimento E Instalacao</t>
  </si>
  <si>
    <t>Transf-Pot 300 Kva-M.T.13,2 Kv(5%)B.T. 220/127(5%) Em Cabine</t>
  </si>
  <si>
    <t>Placa De Aviso Em Cabine Primaria</t>
  </si>
  <si>
    <t>Outros Servicos Em Alta Tensao - Conservacao</t>
  </si>
  <si>
    <t>Chave Seccionadora Tripolar Seca Para 200A/15 Kv C/ Cmd Prolongado</t>
  </si>
  <si>
    <t>Vergalhao De Cobre De 3/8" (10Mm)</t>
  </si>
  <si>
    <t>Terminal Ou Conector De Pressao Para Cabo 50Mm</t>
  </si>
  <si>
    <t>Barra De Cobre Para Neutro - 100 A</t>
  </si>
  <si>
    <t>Caixa Em Chapa De Aço 16 Com Porta E Fecho</t>
  </si>
  <si>
    <t>Interruptor De 1 Tecla Simples Em Cx.4"X2"-Eletrod.Aço Galv.A Quente</t>
  </si>
  <si>
    <t>Tomada 2P+T Padrao Nbr 14136 Corrente 20A-250V  - Eletrod. Pvc Ø 25Mm Amarelo.</t>
  </si>
  <si>
    <t>Quadro Geral - Disjuntor Termo Magnetico 3X600A</t>
  </si>
  <si>
    <t>Execução E Compactação De Base E Ou Sub Base Com Brita Graduada Simples - Exclusive Carga E Transporte. Af_09/2017</t>
  </si>
  <si>
    <t>Imprimação Betuminosa Ligante</t>
  </si>
  <si>
    <t>Pavimentacao Asfaltica</t>
  </si>
  <si>
    <t>Base De Binder Aberto (Sem Transporte)</t>
  </si>
  <si>
    <t>Carga, Descarga E Transporte De Binder Até A Distância Média De Ida E Volta De 1Km</t>
  </si>
  <si>
    <t>Transporte De Binder Além Do Primeiro Km</t>
  </si>
  <si>
    <t>Forro De Gesso Acartonado Incl Estrutura</t>
  </si>
  <si>
    <t>Tratamento De Concreto Com Estuque E Lixamento</t>
  </si>
  <si>
    <t>Forro Placa Mineral Nrc 0,65 Sahara Incl.Perfis Fornec/Inst.</t>
  </si>
  <si>
    <t>Emboco</t>
  </si>
  <si>
    <t>Ceramica Esmaltada 10X10Cm - Branco,Areia,Bege,Ocre,Cinza</t>
  </si>
  <si>
    <t>Ceramica Esmaltada 20X20Cm</t>
  </si>
  <si>
    <t>Caixilho Em Alumínio Para Pele De Vidro, Tipo Fachada</t>
  </si>
  <si>
    <t>Vidro Liso Laminado Colorido De 10 Mm</t>
  </si>
  <si>
    <t>Revestimento Em Placas De Alumínio Composto "Acm", Espessura De 4 Mm E Acabamento Em Pvdf</t>
  </si>
  <si>
    <t>Veneziana Industrial-Aletas Fibra Vidro Montantes Alum Anodiz Ref 100</t>
  </si>
  <si>
    <t>Piso De Concreto Fck 25Mpa Desempenamento Mecânico E=8Cm</t>
  </si>
  <si>
    <t>Ladrilho Hidraulico 25X25 E=2Cm - Piso Tatil De Alerta</t>
  </si>
  <si>
    <t>Ladrilho Hidraulico 25X25 E=2Cm - Piso Tatil Direcional</t>
  </si>
  <si>
    <t>Execução De Passeio Em Piso Intertravado, Com Bloco Retangular Cor Natural De 20 X 10 Cm, Espessura 6 Cm. Af_12/2015</t>
  </si>
  <si>
    <t>Argamassa De Regularizacao Cim/Areia 1:3 C/ Imperm. Esp=2,50Cm</t>
  </si>
  <si>
    <t>Ceramica Esmalt.Antider. Absorção De Agua 3% A 8% Pei 4/5 Coef.Atrito Minimo 0,4 Uso Exclusivo Padrao Creche</t>
  </si>
  <si>
    <t>Granilite Cinza / Cimento Comum 8Mm C/ Polimento</t>
  </si>
  <si>
    <t>Juntas De Dilatacao/Mastique Elastico Ou Poliuretano</t>
  </si>
  <si>
    <t>c3</t>
  </si>
  <si>
    <t>Tratamento Selador Para Granilite - Base Agua</t>
  </si>
  <si>
    <t>Piso Vinilico De 3,2Mm De Espessura</t>
  </si>
  <si>
    <t>Piso De Alta Resistencia Tipo Medio, Polido E=8Mm Cinza/Cimento Comum</t>
  </si>
  <si>
    <t>Aplicacao Pintura Imperm Duas Demaos Sitema Duplo Epoxi Poliuretano</t>
  </si>
  <si>
    <t>So-14 Soleira Rampada Desnivel Ate 2Cm (Cimentado / Alvenaria 15,5Cm)</t>
  </si>
  <si>
    <t>So-15 Soleira Rampada Desnivel Ate 2Cm (Cimentado / Alvenaria 22Cm)</t>
  </si>
  <si>
    <t>So-23 Soleira De Granito Em Nivel 1 Peça (L=19 A 22Cm)</t>
  </si>
  <si>
    <t>Rodapes De Granilite Simples De 10 Cm</t>
  </si>
  <si>
    <t>Cordao Meia Cana 1,5X1,5Cm G1-C4</t>
  </si>
  <si>
    <t>Rodapes De Argam Cimento E Areia 1:3 Com Altura De 10 Cm</t>
  </si>
  <si>
    <t>Pe-02 Peitoril</t>
  </si>
  <si>
    <t>Verniz Acrilico Base Solvente Com 1 Demao Primer +2 Demaos Verniz Acrilico Base Solvente</t>
  </si>
  <si>
    <t>Tinta Latex Standard Com Massa Niveladora</t>
  </si>
  <si>
    <t>Pintura Para Estrutura De Aluminio C/ Tinta Esmalte Automotiva</t>
  </si>
  <si>
    <t>Latex Com Massa Niveladora Para Interior</t>
  </si>
  <si>
    <t>Primer P/ Galvanizados (Galvit/Similar) - Esquadrias</t>
  </si>
  <si>
    <t>Esmalte Com Massa Niveladora Em Esquadrias De Madeira</t>
  </si>
  <si>
    <t>Verniz Sem Aparelhamento E Emas Previos Em Estrut De Madeira Aparente</t>
  </si>
  <si>
    <t>Tinta Latex Para Piso</t>
  </si>
  <si>
    <t>Faixa Antiderrapante A Base De Res.E Areia Quartzosa L=4Cm</t>
  </si>
  <si>
    <t>Pintura De Linhas Demarcatorias De Quadra De Esportes</t>
  </si>
  <si>
    <t>Si-11 Sinalização Horizontal Para Vaga Acessivel</t>
  </si>
  <si>
    <t>Sinalizacao Horizontal Com Tinta Retrorrefletiva A Base De Resina Acrilica Com Microesferas De Vidro</t>
  </si>
  <si>
    <t>Grama Esmeralda Em Placas</t>
  </si>
  <si>
    <t>Árvore Ornamental Mulungu-Do-Litoral (Suinã) H=2,00M</t>
  </si>
  <si>
    <t>Árvore Ornamental Aldrago H=2,00M</t>
  </si>
  <si>
    <t>Árvore Ornamental Aroeira-Salsa H=2,00M</t>
  </si>
  <si>
    <t>Árvore Ornamental Cedro-Rosa (Cedro) H=2,00M</t>
  </si>
  <si>
    <t>Ap-02 Protetor Para Arvores</t>
  </si>
  <si>
    <t>Ca-22 Canaleta De Aguas Pluviais Em Concreto (30Cm)</t>
  </si>
  <si>
    <t>Tc-05 Tampa De Concreto P/ Canaleta Ap (35Cm)</t>
  </si>
  <si>
    <t>Bc-25 Banco De Concreto Pre-Fabricado (L=216Cm)</t>
  </si>
  <si>
    <t>Fd-24 Fechamento De Divisa Com Gradil Eletrofundido / Broca (H=235Cm)</t>
  </si>
  <si>
    <t>Fd-16 Fechamento Divisa/Bl Concreto/Revest Chapisco Fino H=235Cm/Broca</t>
  </si>
  <si>
    <t>Pt-38 Portao Em Gradil Eletrofundido (345X230Cm)</t>
  </si>
  <si>
    <t>Pt-39 Portao Em Gradil Eletrofundido (165X230Cm)</t>
  </si>
  <si>
    <t>Pt-33 Portao Gradil Eletrofundido / Pilarete De Concreto (180X235Cm)</t>
  </si>
  <si>
    <t>Piso De Concreto Desempenado C/ Requadro 1.80Cm E=6Cm</t>
  </si>
  <si>
    <t>Boca De Lobo Em Alvenaria Tijolo Macico, Revestida C/ Argamassa De Cimento E Areia 1:3, Sobre Lastro De Concreto 10Cm E Tampa De Concreto Armado</t>
  </si>
  <si>
    <t>Ga-03 Guia E Sarjeta Tipo Pmsp</t>
  </si>
  <si>
    <t>Laje Pre-Fabricada Vigota Trelicada Unidirecional Lt12-100Kgf/M2</t>
  </si>
  <si>
    <t>Concreto Dosado,Bombeado E Lançado Fck=20Mpa</t>
  </si>
  <si>
    <t>Argamassa De Regularizacao Cimento/Areia 1:3 E=2,50Cm</t>
  </si>
  <si>
    <t>Guindaste Hidráulico Sobre Pneus - 20/25 T</t>
  </si>
  <si>
    <t>Mb-03 Mastro Para Bandeiras</t>
  </si>
  <si>
    <t>Al-01 Abrigo Para Lixo</t>
  </si>
  <si>
    <t>Be-15 Bancada Laboratorio Com Prateleira</t>
  </si>
  <si>
    <t>Be-16 Bancada Laboratorio 2 Cubas 50X40X25Cm (L=180Cm)</t>
  </si>
  <si>
    <t>Qe-28 Quadra De Esportes/Piso Com Protecao Acustica Sobre Laje</t>
  </si>
  <si>
    <t>Qe-39 Tabela De Basquete (Laje Alveolar)</t>
  </si>
  <si>
    <t>Qe-43 Poste Para Rede Voleibol (Laje Alveolar)</t>
  </si>
  <si>
    <t>Qe-46 Trave De Futebol De Salao (Laje Alveolar)</t>
  </si>
  <si>
    <t>Limpeza Da Obra</t>
  </si>
  <si>
    <t>Tipo de Intervenção:  CONSTRUÇÃO DE EDIFICAÇÃO</t>
  </si>
  <si>
    <t>TOTAL GERAL COM DBI DE 29,71%</t>
  </si>
  <si>
    <t>TOTAL GERAL SEM DBI</t>
  </si>
  <si>
    <t>Laje pre-fabricada unid c/vigotas protendidas lp12-100kgf/m2</t>
  </si>
  <si>
    <t>02.05.028</t>
  </si>
  <si>
    <t>Concreto Dosado, Bombeado E Lancado Fck=25Mpa</t>
  </si>
  <si>
    <t>09.06</t>
  </si>
  <si>
    <t>MICROGERAÇÃO DE ENERGIA FOTOVOLTÁICA</t>
  </si>
  <si>
    <t>09.06.01</t>
  </si>
  <si>
    <t>COT</t>
  </si>
  <si>
    <t>Sistema de microgeração de energia fotovoltáica, modalidade On-Grid, composto de placas de captação de energia solar, inversores, monitoramento remoto e interligação na rede da concessionária</t>
  </si>
  <si>
    <t>04.01.06</t>
  </si>
  <si>
    <t>04.01.07</t>
  </si>
  <si>
    <t>04.01.08</t>
  </si>
  <si>
    <t>04.01.09</t>
  </si>
  <si>
    <t>04.01.10</t>
  </si>
  <si>
    <t>05.02.02</t>
  </si>
  <si>
    <t>06.01.06</t>
  </si>
  <si>
    <t>06.01.07</t>
  </si>
  <si>
    <t>06.01.08</t>
  </si>
  <si>
    <t>06.01.09</t>
  </si>
  <si>
    <t>06.01.10</t>
  </si>
  <si>
    <t>06.01.11</t>
  </si>
  <si>
    <t>06.01.12</t>
  </si>
  <si>
    <t>06.01.13</t>
  </si>
  <si>
    <t>06.03.07</t>
  </si>
  <si>
    <t>06.03.08</t>
  </si>
  <si>
    <t>06.03.09</t>
  </si>
  <si>
    <t>06.03.10</t>
  </si>
  <si>
    <t>07.02.07</t>
  </si>
  <si>
    <t>07.02.08</t>
  </si>
  <si>
    <t>07.02.09</t>
  </si>
  <si>
    <t>07.03</t>
  </si>
  <si>
    <t>07.03.01</t>
  </si>
  <si>
    <t>07.03.02</t>
  </si>
  <si>
    <t>07.03.03</t>
  </si>
  <si>
    <t>07.03.04</t>
  </si>
  <si>
    <t>07.03.05</t>
  </si>
  <si>
    <t>07.03.06</t>
  </si>
  <si>
    <t>07.04</t>
  </si>
  <si>
    <t>07.04.01</t>
  </si>
  <si>
    <t>07.04.02</t>
  </si>
  <si>
    <t>07.04.03</t>
  </si>
  <si>
    <t>07.04.04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</si>
  <si>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</si>
  <si>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</si>
  <si>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</si>
  <si>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</si>
  <si>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</si>
  <si>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</si>
  <si>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</si>
  <si>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</si>
  <si>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</si>
  <si>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</si>
  <si>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</si>
  <si>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</si>
  <si>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</si>
  <si>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</si>
  <si>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</si>
  <si>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</si>
  <si>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09.02.08</t>
  </si>
  <si>
    <t>09.02.09</t>
  </si>
  <si>
    <t>09.02.10</t>
  </si>
  <si>
    <t>09.02.11</t>
  </si>
  <si>
    <t>09.02.12</t>
  </si>
  <si>
    <t>09.02.13</t>
  </si>
  <si>
    <t>09.02.14</t>
  </si>
  <si>
    <t>09.02.15</t>
  </si>
  <si>
    <t>09.02.16</t>
  </si>
  <si>
    <t>09.02.17</t>
  </si>
  <si>
    <t>09.02.18</t>
  </si>
  <si>
    <t>09.02.19</t>
  </si>
  <si>
    <t>09.02.20</t>
  </si>
  <si>
    <t>09.02.21</t>
  </si>
  <si>
    <t>09.03.12</t>
  </si>
  <si>
    <t>09.03.13</t>
  </si>
  <si>
    <t>09.03.14</t>
  </si>
  <si>
    <t>09.03.15</t>
  </si>
  <si>
    <t>09.03.16</t>
  </si>
  <si>
    <t>09.03.17</t>
  </si>
  <si>
    <t>09.03.18</t>
  </si>
  <si>
    <t>09.06.02</t>
  </si>
  <si>
    <t>09.06.03</t>
  </si>
  <si>
    <t>09.07</t>
  </si>
  <si>
    <t>09.07.01</t>
  </si>
  <si>
    <t>09.07.02</t>
  </si>
  <si>
    <t>09.07.03</t>
  </si>
  <si>
    <t>09.07.04</t>
  </si>
  <si>
    <t>09.07.05</t>
  </si>
  <si>
    <t>09.07.06</t>
  </si>
  <si>
    <t>09.07.07</t>
  </si>
  <si>
    <t>09.08</t>
  </si>
  <si>
    <t>09.08.01</t>
  </si>
  <si>
    <t>09.08.02</t>
  </si>
  <si>
    <t>09.08.03</t>
  </si>
  <si>
    <t>09.08.04</t>
  </si>
  <si>
    <t>09.08.05</t>
  </si>
  <si>
    <t>09.09</t>
  </si>
  <si>
    <t>09.09.01</t>
  </si>
  <si>
    <t>09.09.02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</si>
  <si>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</si>
  <si>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</si>
  <si>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</si>
  <si>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</si>
  <si>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</si>
  <si>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</si>
  <si>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</si>
  <si>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</si>
  <si>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</si>
  <si>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</si>
  <si>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</si>
  <si>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</si>
  <si>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</si>
  <si>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</si>
  <si>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</si>
  <si>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</si>
  <si>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</si>
  <si>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</si>
  <si>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</si>
  <si>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</si>
  <si>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</si>
  <si>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</si>
  <si>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</si>
  <si>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</si>
  <si>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</si>
  <si>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</si>
  <si>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</si>
  <si>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</si>
  <si>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</si>
  <si>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</si>
  <si>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</si>
  <si>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</si>
  <si>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</si>
  <si>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</si>
  <si>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</si>
  <si>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</si>
  <si>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>10.01.44</t>
  </si>
  <si>
    <t>10.01.45</t>
  </si>
  <si>
    <t>10.01.46</t>
  </si>
  <si>
    <t>10.01.47</t>
  </si>
  <si>
    <t>10.01.48</t>
  </si>
  <si>
    <t>10.01.49</t>
  </si>
  <si>
    <t>10.01.50</t>
  </si>
  <si>
    <t>10.01.51</t>
  </si>
  <si>
    <t>10.01.52</t>
  </si>
  <si>
    <t>10.01.53</t>
  </si>
  <si>
    <t>10.01.54</t>
  </si>
  <si>
    <t>10.01.55</t>
  </si>
  <si>
    <t>10.01.56</t>
  </si>
  <si>
    <t>10.01.57</t>
  </si>
  <si>
    <t>10.01.58</t>
  </si>
  <si>
    <t>10.01.59</t>
  </si>
  <si>
    <t>10.02</t>
  </si>
  <si>
    <t>10.02.01</t>
  </si>
  <si>
    <t>10.02.02</t>
  </si>
  <si>
    <t>10.02.03</t>
  </si>
  <si>
    <t>10.02.04</t>
  </si>
  <si>
    <t>10.02.05</t>
  </si>
  <si>
    <t>10.02.06</t>
  </si>
  <si>
    <t>10.02.07</t>
  </si>
  <si>
    <t>10.03</t>
  </si>
  <si>
    <t>10.03.01</t>
  </si>
  <si>
    <t>10.03.02</t>
  </si>
  <si>
    <t>10.03.03</t>
  </si>
  <si>
    <t>10.03.04</t>
  </si>
  <si>
    <t>10.03.05</t>
  </si>
  <si>
    <t>10.03.06</t>
  </si>
  <si>
    <t>10.03.07</t>
  </si>
  <si>
    <t>10.03.08</t>
  </si>
  <si>
    <t>10.03.09</t>
  </si>
  <si>
    <t>10.03.10</t>
  </si>
  <si>
    <t>10.03.11</t>
  </si>
  <si>
    <t>10.04</t>
  </si>
  <si>
    <t>10.04.01</t>
  </si>
  <si>
    <t>10.04.02</t>
  </si>
  <si>
    <t>10.04.03</t>
  </si>
  <si>
    <t>10.04.04</t>
  </si>
  <si>
    <t>10.04.05</t>
  </si>
  <si>
    <t>10.04.06</t>
  </si>
  <si>
    <t>10.04.07</t>
  </si>
  <si>
    <t>10.04.08</t>
  </si>
  <si>
    <t>10.04.09</t>
  </si>
  <si>
    <t>10.04.10</t>
  </si>
  <si>
    <t>10.04.11</t>
  </si>
  <si>
    <t>10.05</t>
  </si>
  <si>
    <t>10.05.01</t>
  </si>
  <si>
    <t>10.05.02</t>
  </si>
  <si>
    <t>10.05.03</t>
  </si>
  <si>
    <t>10.05.04</t>
  </si>
  <si>
    <t>10.05.05</t>
  </si>
  <si>
    <t>10.05.06</t>
  </si>
  <si>
    <t>10.05.07</t>
  </si>
  <si>
    <t>10.05.08</t>
  </si>
  <si>
    <t>10.05.09</t>
  </si>
  <si>
    <t>10.05.10</t>
  </si>
  <si>
    <t>10.05.11</t>
  </si>
  <si>
    <t>10.05.12</t>
  </si>
  <si>
    <t>10.05.13</t>
  </si>
  <si>
    <t>10.05.14</t>
  </si>
  <si>
    <t>10.05.15</t>
  </si>
  <si>
    <t>10.05.16</t>
  </si>
  <si>
    <t>10.05.17</t>
  </si>
  <si>
    <t>10.05.18</t>
  </si>
  <si>
    <t>10.05.19</t>
  </si>
  <si>
    <t>10.05.20</t>
  </si>
  <si>
    <t>10.05.21</t>
  </si>
  <si>
    <t>10.05.22</t>
  </si>
  <si>
    <t>10.05.23</t>
  </si>
  <si>
    <t>10.05.24</t>
  </si>
  <si>
    <t>10.05.25</t>
  </si>
  <si>
    <t>10.05.26</t>
  </si>
  <si>
    <t>10.05.27</t>
  </si>
  <si>
    <t>10.05.28</t>
  </si>
  <si>
    <t>10.05.29</t>
  </si>
  <si>
    <t>10.05.30</t>
  </si>
  <si>
    <t>10.05.31</t>
  </si>
  <si>
    <t>10.05.32</t>
  </si>
  <si>
    <t>10.05.33</t>
  </si>
  <si>
    <t>10.05.34</t>
  </si>
  <si>
    <t>10.05.35</t>
  </si>
  <si>
    <t>10.05.36</t>
  </si>
  <si>
    <t>10.05.37</t>
  </si>
  <si>
    <t>10.05.38</t>
  </si>
  <si>
    <t>10.05.39</t>
  </si>
  <si>
    <t>10.05.40</t>
  </si>
  <si>
    <t>10.05.41</t>
  </si>
  <si>
    <t>10.05.42</t>
  </si>
  <si>
    <t>10.05.43</t>
  </si>
  <si>
    <t>10.05.44</t>
  </si>
  <si>
    <t>10.05.45</t>
  </si>
  <si>
    <t>10.05.46</t>
  </si>
  <si>
    <t>10.05.47</t>
  </si>
  <si>
    <t>10.05.48</t>
  </si>
  <si>
    <t>10.05.49</t>
  </si>
  <si>
    <t>10.05.50</t>
  </si>
  <si>
    <t>10.05.51</t>
  </si>
  <si>
    <t>10.05.52</t>
  </si>
  <si>
    <t>10.05.53</t>
  </si>
  <si>
    <t>10.05.54</t>
  </si>
  <si>
    <t>10.05.55</t>
  </si>
  <si>
    <t>10.05.56</t>
  </si>
  <si>
    <t>10.06</t>
  </si>
  <si>
    <t>10.06.01</t>
  </si>
  <si>
    <t>11.01.04</t>
  </si>
  <si>
    <t>11.01.05</t>
  </si>
  <si>
    <t>11.01.06</t>
  </si>
  <si>
    <t>11.01.07</t>
  </si>
  <si>
    <t>12.02.02</t>
  </si>
  <si>
    <t>12.02.03</t>
  </si>
  <si>
    <t>12.02.04</t>
  </si>
  <si>
    <t>12.02.05</t>
  </si>
  <si>
    <t>13.03.05</t>
  </si>
  <si>
    <t>13.03.06</t>
  </si>
  <si>
    <t>13.03.07</t>
  </si>
  <si>
    <t>13.03.08</t>
  </si>
  <si>
    <t>13.04.02</t>
  </si>
  <si>
    <t>13.04.03</t>
  </si>
  <si>
    <t>13.05.02</t>
  </si>
  <si>
    <t>13.05.03</t>
  </si>
  <si>
    <t>13.05.04</t>
  </si>
  <si>
    <t>14.02</t>
  </si>
  <si>
    <t>14.02.01</t>
  </si>
  <si>
    <t>14.02.02</t>
  </si>
  <si>
    <t>14.02.03</t>
  </si>
  <si>
    <t>14.02.04</t>
  </si>
  <si>
    <t>14.03</t>
  </si>
  <si>
    <t>14.03.01</t>
  </si>
  <si>
    <t>14.03.02</t>
  </si>
  <si>
    <t>14.03.03</t>
  </si>
  <si>
    <t>14.03.04</t>
  </si>
  <si>
    <t>14.04</t>
  </si>
  <si>
    <t>14.04.01</t>
  </si>
  <si>
    <t>14.05</t>
  </si>
  <si>
    <t>14.05.01</t>
  </si>
  <si>
    <t>14.06</t>
  </si>
  <si>
    <t>14.06.01</t>
  </si>
  <si>
    <t>14.07</t>
  </si>
  <si>
    <t>14.07.01</t>
  </si>
  <si>
    <t>14.07.02</t>
  </si>
  <si>
    <t>14.07.03</t>
  </si>
  <si>
    <t>14.08</t>
  </si>
  <si>
    <t>14.08.01</t>
  </si>
  <si>
    <t>15.01.07</t>
  </si>
  <si>
    <t>15.01.08</t>
  </si>
  <si>
    <t>15.01.09</t>
  </si>
  <si>
    <t>16.01</t>
  </si>
  <si>
    <t>16.01.01</t>
  </si>
  <si>
    <t>16.01.02</t>
  </si>
  <si>
    <t>16.01.03</t>
  </si>
  <si>
    <t>16.01.04</t>
  </si>
  <si>
    <t>16.01.05</t>
  </si>
  <si>
    <t>16.01.06</t>
  </si>
  <si>
    <t>16.02</t>
  </si>
  <si>
    <t>16.02.01</t>
  </si>
  <si>
    <t>16.02.02</t>
  </si>
  <si>
    <t>16.02.03</t>
  </si>
  <si>
    <t>16.02.04</t>
  </si>
  <si>
    <t>16.02.05</t>
  </si>
  <si>
    <t>16.02.06</t>
  </si>
  <si>
    <t>16.02.07</t>
  </si>
  <si>
    <t>16.02.08</t>
  </si>
  <si>
    <t>16.03</t>
  </si>
  <si>
    <t>16.03.01</t>
  </si>
  <si>
    <t>16.03.02</t>
  </si>
  <si>
    <t>16.03.03</t>
  </si>
  <si>
    <t>16.03.04</t>
  </si>
  <si>
    <t>16.03.05</t>
  </si>
  <si>
    <t>16.04</t>
  </si>
  <si>
    <t>16.04.01</t>
  </si>
  <si>
    <t>16.05</t>
  </si>
  <si>
    <t>16.05.01</t>
  </si>
  <si>
    <t>16.05.02</t>
  </si>
  <si>
    <t>16.05.03</t>
  </si>
  <si>
    <t>16.05.04</t>
  </si>
  <si>
    <t>16.05.05</t>
  </si>
  <si>
    <t>16.05.06</t>
  </si>
  <si>
    <t>16.05.07</t>
  </si>
  <si>
    <t>16.05.08</t>
  </si>
  <si>
    <t>16.05.09</t>
  </si>
  <si>
    <t>16.06</t>
  </si>
  <si>
    <t>16.06.01</t>
  </si>
  <si>
    <t>FUNDAÇÃO</t>
  </si>
  <si>
    <t>RODOVIA ENGENHEIRO RENÊ BENEDITO SILVA - BAIRRO SÃO JOÃO - ITAPEVI</t>
  </si>
</sst>
</file>

<file path=xl/styles.xml><?xml version="1.0" encoding="utf-8"?>
<styleSheet xmlns="http://schemas.openxmlformats.org/spreadsheetml/2006/main">
  <numFmts count="6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R$ &quot;* #,##0.00_);_(&quot;R$ &quot;* \(#,##0.00\);_(&quot;R$ &quot;* \-??_);_(@_)"/>
    <numFmt numFmtId="179" formatCode="* #,##0.00\ ;* \(#,##0.00\);* \-#\ ;@\ "/>
    <numFmt numFmtId="180" formatCode="0.0000"/>
    <numFmt numFmtId="181" formatCode="_(* #,##0.00_);_(* \(#,##0.00\);_(* \-??_);_(@_)"/>
    <numFmt numFmtId="182" formatCode="00"/>
    <numFmt numFmtId="183" formatCode="0.000000"/>
    <numFmt numFmtId="184" formatCode="&quot; R$ &quot;* #,##0.00\ ;&quot; R$ &quot;* \(#,##0.00\);&quot; R$ &quot;* \-#\ ;@\ "/>
    <numFmt numFmtId="185" formatCode="_-* #,##0.00_-;\-* #,##0.00_-;_-* \-??_-;_-@_-"/>
    <numFmt numFmtId="186" formatCode="&quot;R$ &quot;#,##0.00"/>
    <numFmt numFmtId="187" formatCode="_-&quot;R$ &quot;* #,##0.00_-;&quot;-R$ &quot;* #,##0.00_-;_-&quot;R$ &quot;* \-??_-;_-@_-"/>
    <numFmt numFmtId="188" formatCode="00\-00\-00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  <numFmt numFmtId="193" formatCode="&quot;Itapevi&quot;\ dd\ &quot;de&quot;\ mmmm\ &quot;de&quot;\ yyyy"/>
    <numFmt numFmtId="194" formatCode="##\ &quot;dias&quot;"/>
    <numFmt numFmtId="195" formatCode="&quot;Mês&quot;\ ##"/>
    <numFmt numFmtId="196" formatCode="#,##0.0000"/>
    <numFmt numFmtId="197" formatCode="00000"/>
    <numFmt numFmtId="198" formatCode="#,##0.000000"/>
    <numFmt numFmtId="199" formatCode="_-* #,##0.0000_-;\-* #,##0.0000_-;_-* &quot;-&quot;??_-;_-@_-"/>
    <numFmt numFmtId="200" formatCode="&quot; R$ &quot;* #,##0.00\ &quot;/ m2&quot;"/>
    <numFmt numFmtId="201" formatCode="##,##0.00\ &quot;/ m2&quot;"/>
    <numFmt numFmtId="202" formatCode="##,##0.00\ &quot;m2&quot;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&quot; R$ &quot;\ #,##0.00\ &quot;/ m2&quot;"/>
    <numFmt numFmtId="206" formatCode="&quot;R$&quot;\ #,##0.00"/>
    <numFmt numFmtId="207" formatCode="#,##0.000"/>
    <numFmt numFmtId="208" formatCode="_-* #,##0.0000_-;\-* #,##0.0000_-;_-* &quot;-&quot;????_-;_-@_-"/>
    <numFmt numFmtId="209" formatCode="&quot;R$ &quot;#,##0.00\ &quot;/ m2&quot;"/>
    <numFmt numFmtId="210" formatCode="&quot;R$ &quot;#,###"/>
    <numFmt numFmtId="211" formatCode="[$-416]dddd\,\ d&quot; de &quot;mmmm&quot; de &quot;yyyy"/>
    <numFmt numFmtId="212" formatCode="&quot; R$ &quot;#,##0.00\ &quot;/ m2&quot;"/>
    <numFmt numFmtId="213" formatCode="&quot;MÊS&quot;\ ##"/>
    <numFmt numFmtId="214" formatCode="0.000000000000"/>
    <numFmt numFmtId="215" formatCode="_-* #,##0.0000000000_-;\-* #,##0.0000000000_-;_-* &quot;-&quot;??_-;_-@_-"/>
    <numFmt numFmtId="216" formatCode="0.0%"/>
    <numFmt numFmtId="217" formatCode="&quot;R$&quot;#,##0.00"/>
    <numFmt numFmtId="218" formatCode="&quot;R$&quot;\ #,##0.000"/>
    <numFmt numFmtId="219" formatCode="&quot;R$&quot;\ #,##0.0000"/>
    <numFmt numFmtId="220" formatCode="&quot;R$&quot;\ #,##0.00000"/>
    <numFmt numFmtId="221" formatCode="#,##0.00000"/>
    <numFmt numFmtId="222" formatCode="0.0"/>
    <numFmt numFmtId="223" formatCode="0.000"/>
    <numFmt numFmtId="224" formatCode="0.00000"/>
  </numFmts>
  <fonts count="73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4"/>
      <color indexed="9"/>
      <name val="Arial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medium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medium"/>
      <top style="thick">
        <color indexed="8"/>
      </top>
      <bottom style="medium"/>
    </border>
    <border>
      <left style="medium"/>
      <right>
        <color indexed="63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thick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NumberFormat="0">
      <alignment/>
      <protection/>
    </xf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8" fontId="0" fillId="0" borderId="0">
      <alignment/>
      <protection/>
    </xf>
    <xf numFmtId="42" fontId="0" fillId="0" borderId="0" applyFill="0" applyBorder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44" fontId="56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58" fillId="21" borderId="5" applyNumberFormat="0" applyAlignment="0" applyProtection="0"/>
    <xf numFmtId="41" fontId="0" fillId="0" borderId="0" applyFill="0" applyBorder="0" applyAlignment="0" applyProtection="0"/>
    <xf numFmtId="179" fontId="0" fillId="0" borderId="0">
      <alignment/>
      <protection/>
    </xf>
    <xf numFmtId="181" fontId="0" fillId="0" borderId="0">
      <alignment/>
      <protection/>
    </xf>
    <xf numFmtId="0" fontId="1" fillId="0" borderId="6">
      <alignment horizontal="left" wrapText="1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181" fontId="0" fillId="0" borderId="0">
      <alignment/>
      <protection/>
    </xf>
    <xf numFmtId="43" fontId="19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45" applyFont="1" applyAlignment="1">
      <alignment horizontal="center" vertical="center"/>
      <protection/>
    </xf>
    <xf numFmtId="0" fontId="0" fillId="0" borderId="0" xfId="45" applyFont="1" applyAlignment="1" applyProtection="1">
      <alignment horizontal="left" vertical="center"/>
      <protection locked="0"/>
    </xf>
    <xf numFmtId="0" fontId="0" fillId="33" borderId="0" xfId="45" applyFont="1" applyFill="1" applyAlignment="1" applyProtection="1">
      <alignment vertical="center"/>
      <protection locked="0"/>
    </xf>
    <xf numFmtId="0" fontId="0" fillId="0" borderId="0" xfId="45" applyFont="1" applyAlignment="1">
      <alignment vertical="center"/>
      <protection/>
    </xf>
    <xf numFmtId="0" fontId="4" fillId="0" borderId="0" xfId="45" applyFont="1" applyAlignment="1">
      <alignment vertical="center" wrapText="1"/>
      <protection/>
    </xf>
    <xf numFmtId="4" fontId="4" fillId="0" borderId="0" xfId="45" applyNumberFormat="1" applyFont="1" applyAlignment="1">
      <alignment horizontal="center" vertical="center" wrapText="1"/>
      <protection/>
    </xf>
    <xf numFmtId="0" fontId="4" fillId="0" borderId="0" xfId="45" applyFont="1" applyAlignment="1">
      <alignment horizontal="left" vertical="center" wrapText="1"/>
      <protection/>
    </xf>
    <xf numFmtId="4" fontId="4" fillId="0" borderId="11" xfId="45" applyNumberFormat="1" applyFont="1" applyBorder="1" applyAlignment="1">
      <alignment horizontal="center" vertical="center" wrapText="1"/>
      <protection/>
    </xf>
    <xf numFmtId="0" fontId="0" fillId="0" borderId="0" xfId="45" applyFont="1" applyAlignment="1">
      <alignment horizontal="center" vertical="center" wrapText="1"/>
      <protection/>
    </xf>
    <xf numFmtId="0" fontId="0" fillId="34" borderId="11" xfId="45" applyFont="1" applyFill="1" applyBorder="1" applyAlignment="1" applyProtection="1">
      <alignment horizontal="left" vertical="center"/>
      <protection locked="0"/>
    </xf>
    <xf numFmtId="0" fontId="13" fillId="0" borderId="0" xfId="45" applyFont="1" applyAlignment="1">
      <alignment horizontal="center" vertical="center"/>
      <protection/>
    </xf>
    <xf numFmtId="0" fontId="4" fillId="0" borderId="0" xfId="45" applyFont="1" applyAlignment="1">
      <alignment horizontal="center" vertical="center"/>
      <protection/>
    </xf>
    <xf numFmtId="0" fontId="3" fillId="0" borderId="0" xfId="45" applyFont="1" applyAlignment="1">
      <alignment vertical="center"/>
      <protection/>
    </xf>
    <xf numFmtId="4" fontId="3" fillId="0" borderId="0" xfId="45" applyNumberFormat="1" applyFont="1" applyAlignment="1">
      <alignment horizontal="center" vertical="center"/>
      <protection/>
    </xf>
    <xf numFmtId="0" fontId="6" fillId="0" borderId="0" xfId="45" applyFont="1" applyAlignment="1">
      <alignment vertical="center"/>
      <protection/>
    </xf>
    <xf numFmtId="0" fontId="8" fillId="0" borderId="0" xfId="45" applyFont="1" applyAlignment="1">
      <alignment vertical="center"/>
      <protection/>
    </xf>
    <xf numFmtId="178" fontId="0" fillId="0" borderId="0" xfId="49" applyFont="1" applyAlignment="1">
      <alignment vertical="center"/>
      <protection/>
    </xf>
    <xf numFmtId="180" fontId="10" fillId="0" borderId="0" xfId="45" applyNumberFormat="1" applyFont="1" applyAlignment="1">
      <alignment horizontal="center" vertical="center"/>
      <protection/>
    </xf>
    <xf numFmtId="0" fontId="4" fillId="0" borderId="12" xfId="45" applyFont="1" applyBorder="1" applyAlignment="1">
      <alignment vertical="center" wrapText="1"/>
      <protection/>
    </xf>
    <xf numFmtId="0" fontId="4" fillId="0" borderId="13" xfId="45" applyFont="1" applyBorder="1" applyAlignment="1">
      <alignment vertical="center" wrapText="1"/>
      <protection/>
    </xf>
    <xf numFmtId="0" fontId="4" fillId="0" borderId="6" xfId="45" applyFont="1" applyBorder="1" applyAlignment="1">
      <alignment horizontal="center" vertical="center" wrapText="1"/>
      <protection/>
    </xf>
    <xf numFmtId="4" fontId="4" fillId="0" borderId="0" xfId="45" applyNumberFormat="1" applyFont="1" applyAlignment="1">
      <alignment vertical="center" wrapText="1"/>
      <protection/>
    </xf>
    <xf numFmtId="0" fontId="3" fillId="0" borderId="14" xfId="45" applyFont="1" applyBorder="1" applyAlignment="1">
      <alignment horizontal="center" vertical="center" wrapText="1"/>
      <protection/>
    </xf>
    <xf numFmtId="0" fontId="3" fillId="0" borderId="15" xfId="45" applyFont="1" applyBorder="1" applyAlignment="1">
      <alignment vertical="center" wrapText="1"/>
      <protection/>
    </xf>
    <xf numFmtId="0" fontId="3" fillId="0" borderId="16" xfId="45" applyFont="1" applyBorder="1" applyAlignment="1">
      <alignment vertical="center" wrapText="1"/>
      <protection/>
    </xf>
    <xf numFmtId="182" fontId="9" fillId="33" borderId="17" xfId="45" applyNumberFormat="1" applyFont="1" applyFill="1" applyBorder="1" applyAlignment="1">
      <alignment horizontal="center" vertical="center" wrapText="1"/>
      <protection/>
    </xf>
    <xf numFmtId="0" fontId="9" fillId="33" borderId="18" xfId="45" applyFont="1" applyFill="1" applyBorder="1" applyAlignment="1">
      <alignment horizontal="center" vertical="center" wrapText="1"/>
      <protection/>
    </xf>
    <xf numFmtId="178" fontId="10" fillId="33" borderId="18" xfId="49" applyFont="1" applyFill="1" applyBorder="1" applyAlignment="1">
      <alignment horizontal="center" vertical="center" wrapText="1"/>
      <protection/>
    </xf>
    <xf numFmtId="180" fontId="9" fillId="33" borderId="19" xfId="45" applyNumberFormat="1" applyFont="1" applyFill="1" applyBorder="1" applyAlignment="1">
      <alignment horizontal="center" vertical="center" wrapText="1"/>
      <protection/>
    </xf>
    <xf numFmtId="182" fontId="9" fillId="33" borderId="20" xfId="45" applyNumberFormat="1" applyFont="1" applyFill="1" applyBorder="1" applyAlignment="1">
      <alignment horizontal="center" vertical="center" wrapText="1"/>
      <protection/>
    </xf>
    <xf numFmtId="0" fontId="9" fillId="33" borderId="21" xfId="45" applyFont="1" applyFill="1" applyBorder="1" applyAlignment="1">
      <alignment horizontal="center" vertical="center" wrapText="1"/>
      <protection/>
    </xf>
    <xf numFmtId="178" fontId="10" fillId="33" borderId="21" xfId="49" applyFont="1" applyFill="1" applyBorder="1" applyAlignment="1">
      <alignment horizontal="center" vertical="center" wrapText="1"/>
      <protection/>
    </xf>
    <xf numFmtId="178" fontId="10" fillId="33" borderId="22" xfId="49" applyFont="1" applyFill="1" applyBorder="1" applyAlignment="1">
      <alignment horizontal="center" vertical="center" wrapText="1"/>
      <protection/>
    </xf>
    <xf numFmtId="178" fontId="0" fillId="0" borderId="0" xfId="49" applyFont="1" applyAlignment="1">
      <alignment horizontal="center" vertical="center" wrapText="1"/>
      <protection/>
    </xf>
    <xf numFmtId="180" fontId="10" fillId="0" borderId="0" xfId="45" applyNumberFormat="1" applyFont="1" applyAlignment="1">
      <alignment horizontal="center" vertical="center" wrapText="1"/>
      <protection/>
    </xf>
    <xf numFmtId="185" fontId="0" fillId="0" borderId="0" xfId="45" applyNumberFormat="1" applyFont="1" applyAlignment="1">
      <alignment horizontal="center" vertical="center" wrapText="1"/>
      <protection/>
    </xf>
    <xf numFmtId="0" fontId="4" fillId="0" borderId="23" xfId="45" applyFont="1" applyBorder="1" applyAlignment="1">
      <alignment horizontal="left" vertical="center" wrapText="1"/>
      <protection/>
    </xf>
    <xf numFmtId="0" fontId="4" fillId="0" borderId="12" xfId="45" applyFont="1" applyBorder="1" applyAlignment="1">
      <alignment horizontal="left" vertical="center" wrapText="1"/>
      <protection/>
    </xf>
    <xf numFmtId="0" fontId="3" fillId="34" borderId="11" xfId="45" applyFont="1" applyFill="1" applyBorder="1" applyAlignment="1" applyProtection="1">
      <alignment horizontal="left" vertical="center"/>
      <protection locked="0"/>
    </xf>
    <xf numFmtId="182" fontId="9" fillId="35" borderId="24" xfId="45" applyNumberFormat="1" applyFont="1" applyFill="1" applyBorder="1" applyAlignment="1">
      <alignment horizontal="center" vertical="center" wrapText="1"/>
      <protection/>
    </xf>
    <xf numFmtId="0" fontId="9" fillId="35" borderId="25" xfId="45" applyFont="1" applyFill="1" applyBorder="1" applyAlignment="1">
      <alignment horizontal="center" vertical="center" wrapText="1"/>
      <protection/>
    </xf>
    <xf numFmtId="178" fontId="10" fillId="35" borderId="26" xfId="49" applyFont="1" applyFill="1" applyBorder="1" applyAlignment="1">
      <alignment horizontal="center" vertical="center" wrapText="1"/>
      <protection/>
    </xf>
    <xf numFmtId="10" fontId="9" fillId="35" borderId="27" xfId="73" applyNumberFormat="1" applyFont="1" applyFill="1" applyBorder="1" applyAlignment="1">
      <alignment horizontal="center" vertical="center" wrapText="1"/>
      <protection/>
    </xf>
    <xf numFmtId="0" fontId="10" fillId="0" borderId="0" xfId="45" applyFont="1" applyAlignment="1">
      <alignment horizontal="center" vertical="center"/>
      <protection/>
    </xf>
    <xf numFmtId="178" fontId="66" fillId="36" borderId="28" xfId="49" applyFont="1" applyFill="1" applyBorder="1" applyAlignment="1">
      <alignment horizontal="center" vertical="center" wrapText="1"/>
      <protection/>
    </xf>
    <xf numFmtId="9" fontId="67" fillId="36" borderId="28" xfId="73" applyFont="1" applyFill="1" applyBorder="1" applyAlignment="1">
      <alignment horizontal="center" vertical="center" wrapText="1"/>
      <protection/>
    </xf>
    <xf numFmtId="0" fontId="68" fillId="36" borderId="29" xfId="45" applyFont="1" applyFill="1" applyBorder="1" applyAlignment="1">
      <alignment horizontal="center" vertical="center" wrapText="1"/>
      <protection/>
    </xf>
    <xf numFmtId="0" fontId="68" fillId="36" borderId="12" xfId="45" applyFont="1" applyFill="1" applyBorder="1" applyAlignment="1">
      <alignment horizontal="center" vertical="center" wrapText="1"/>
      <protection/>
    </xf>
    <xf numFmtId="178" fontId="68" fillId="36" borderId="29" xfId="49" applyFont="1" applyFill="1" applyBorder="1" applyAlignment="1">
      <alignment horizontal="center" vertical="center" wrapText="1"/>
      <protection/>
    </xf>
    <xf numFmtId="180" fontId="67" fillId="36" borderId="29" xfId="45" applyNumberFormat="1" applyFont="1" applyFill="1" applyBorder="1" applyAlignment="1">
      <alignment horizontal="center" vertical="center" wrapText="1"/>
      <protection/>
    </xf>
    <xf numFmtId="0" fontId="9" fillId="0" borderId="0" xfId="45" applyFont="1" applyAlignment="1">
      <alignment vertical="center" wrapText="1"/>
      <protection/>
    </xf>
    <xf numFmtId="0" fontId="9" fillId="0" borderId="0" xfId="45" applyFont="1" applyAlignment="1">
      <alignment horizontal="left" vertical="center"/>
      <protection/>
    </xf>
    <xf numFmtId="4" fontId="9" fillId="0" borderId="11" xfId="45" applyNumberFormat="1" applyFont="1" applyBorder="1" applyAlignment="1">
      <alignment horizontal="right" vertical="center" wrapText="1"/>
      <protection/>
    </xf>
    <xf numFmtId="0" fontId="0" fillId="0" borderId="0" xfId="45" applyFont="1" applyAlignment="1" applyProtection="1">
      <alignment vertical="center"/>
      <protection locked="0"/>
    </xf>
    <xf numFmtId="0" fontId="6" fillId="0" borderId="0" xfId="45" applyFont="1" applyAlignment="1" applyProtection="1">
      <alignment vertical="center"/>
      <protection locked="0"/>
    </xf>
    <xf numFmtId="0" fontId="5" fillId="0" borderId="0" xfId="45" applyFont="1" applyAlignment="1" applyProtection="1">
      <alignment vertical="center"/>
      <protection locked="0"/>
    </xf>
    <xf numFmtId="0" fontId="10" fillId="0" borderId="0" xfId="45" applyFont="1" applyAlignment="1" applyProtection="1">
      <alignment horizontal="center" vertical="center"/>
      <protection locked="0"/>
    </xf>
    <xf numFmtId="0" fontId="11" fillId="0" borderId="0" xfId="45" applyFont="1" applyAlignment="1" applyProtection="1">
      <alignment vertical="center"/>
      <protection locked="0"/>
    </xf>
    <xf numFmtId="2" fontId="11" fillId="0" borderId="0" xfId="45" applyNumberFormat="1" applyFont="1" applyAlignment="1" applyProtection="1">
      <alignment horizontal="center" vertical="center" wrapText="1"/>
      <protection locked="0"/>
    </xf>
    <xf numFmtId="0" fontId="13" fillId="0" borderId="0" xfId="45" applyFont="1" applyAlignment="1" applyProtection="1">
      <alignment horizontal="center" vertical="center"/>
      <protection locked="0"/>
    </xf>
    <xf numFmtId="0" fontId="69" fillId="0" borderId="0" xfId="45" applyFont="1" applyAlignment="1" applyProtection="1">
      <alignment vertical="center"/>
      <protection locked="0"/>
    </xf>
    <xf numFmtId="10" fontId="11" fillId="34" borderId="11" xfId="45" applyNumberFormat="1" applyFont="1" applyFill="1" applyBorder="1" applyAlignment="1" applyProtection="1">
      <alignment horizontal="left" vertical="center"/>
      <protection locked="0"/>
    </xf>
    <xf numFmtId="10" fontId="0" fillId="33" borderId="0" xfId="45" applyNumberFormat="1" applyFont="1" applyFill="1" applyAlignment="1" applyProtection="1">
      <alignment vertical="center"/>
      <protection locked="0"/>
    </xf>
    <xf numFmtId="10" fontId="18" fillId="34" borderId="11" xfId="45" applyNumberFormat="1" applyFont="1" applyFill="1" applyBorder="1" applyAlignment="1" applyProtection="1">
      <alignment horizontal="left" vertical="center"/>
      <protection locked="0"/>
    </xf>
    <xf numFmtId="202" fontId="9" fillId="0" borderId="11" xfId="45" applyNumberFormat="1" applyFont="1" applyBorder="1" applyAlignment="1">
      <alignment horizontal="right" vertical="center" wrapText="1"/>
      <protection/>
    </xf>
    <xf numFmtId="178" fontId="10" fillId="35" borderId="30" xfId="49" applyFont="1" applyFill="1" applyBorder="1" applyAlignment="1">
      <alignment horizontal="center" vertical="center" wrapText="1"/>
      <protection/>
    </xf>
    <xf numFmtId="206" fontId="9" fillId="0" borderId="31" xfId="49" applyNumberFormat="1" applyFont="1" applyBorder="1" applyAlignment="1">
      <alignment vertical="center"/>
      <protection/>
    </xf>
    <xf numFmtId="212" fontId="9" fillId="0" borderId="11" xfId="45" applyNumberFormat="1" applyFont="1" applyBorder="1" applyAlignment="1">
      <alignment horizontal="right" vertical="center" wrapText="1"/>
      <protection/>
    </xf>
    <xf numFmtId="183" fontId="0" fillId="0" borderId="0" xfId="45" applyNumberFormat="1" applyFont="1" applyAlignment="1" applyProtection="1">
      <alignment vertical="center"/>
      <protection locked="0"/>
    </xf>
    <xf numFmtId="0" fontId="0" fillId="0" borderId="32" xfId="45" applyFont="1" applyBorder="1" applyAlignment="1" applyProtection="1">
      <alignment horizontal="center" vertical="center"/>
      <protection locked="0"/>
    </xf>
    <xf numFmtId="0" fontId="0" fillId="0" borderId="33" xfId="45" applyFont="1" applyBorder="1" applyAlignment="1" applyProtection="1">
      <alignment vertical="center"/>
      <protection locked="0"/>
    </xf>
    <xf numFmtId="0" fontId="4" fillId="0" borderId="0" xfId="45" applyFont="1" applyAlignment="1" applyProtection="1">
      <alignment vertical="center" wrapText="1"/>
      <protection locked="0"/>
    </xf>
    <xf numFmtId="0" fontId="0" fillId="0" borderId="34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vertical="center" wrapText="1"/>
      <protection locked="0"/>
    </xf>
    <xf numFmtId="0" fontId="0" fillId="0" borderId="0" xfId="45" applyFont="1" applyAlignment="1" applyProtection="1">
      <alignment horizontal="center" vertical="center" wrapText="1"/>
      <protection locked="0"/>
    </xf>
    <xf numFmtId="178" fontId="3" fillId="0" borderId="35" xfId="49" applyFont="1" applyBorder="1" applyAlignment="1" applyProtection="1">
      <alignment horizontal="centerContinuous" vertical="center"/>
      <protection locked="0"/>
    </xf>
    <xf numFmtId="4" fontId="0" fillId="0" borderId="36" xfId="70" applyNumberFormat="1" applyFont="1" applyBorder="1" applyAlignment="1" applyProtection="1">
      <alignment horizontal="center" vertical="center"/>
      <protection locked="0"/>
    </xf>
    <xf numFmtId="178" fontId="3" fillId="0" borderId="37" xfId="49" applyFont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/>
      <protection locked="0"/>
    </xf>
    <xf numFmtId="10" fontId="0" fillId="0" borderId="0" xfId="73" applyNumberFormat="1" applyFont="1" applyAlignment="1" applyProtection="1">
      <alignment horizontal="center" vertical="center"/>
      <protection locked="0"/>
    </xf>
    <xf numFmtId="10" fontId="0" fillId="0" borderId="0" xfId="73" applyNumberFormat="1" applyFont="1" applyAlignment="1" applyProtection="1">
      <alignment vertical="center"/>
      <protection locked="0"/>
    </xf>
    <xf numFmtId="10" fontId="0" fillId="0" borderId="0" xfId="73" applyNumberFormat="1" applyFont="1" applyAlignment="1" applyProtection="1">
      <alignment vertical="center" wrapText="1"/>
      <protection locked="0"/>
    </xf>
    <xf numFmtId="10" fontId="0" fillId="0" borderId="0" xfId="73" applyNumberFormat="1" applyFont="1" applyAlignment="1" applyProtection="1">
      <alignment horizontal="center" vertical="center" wrapText="1"/>
      <protection locked="0"/>
    </xf>
    <xf numFmtId="4" fontId="0" fillId="0" borderId="38" xfId="70" applyNumberFormat="1" applyFont="1" applyBorder="1" applyAlignment="1" applyProtection="1">
      <alignment horizontal="center" vertical="center"/>
      <protection locked="0"/>
    </xf>
    <xf numFmtId="4" fontId="0" fillId="0" borderId="39" xfId="70" applyNumberFormat="1" applyFont="1" applyBorder="1" applyAlignment="1" applyProtection="1">
      <alignment horizontal="center" vertical="center"/>
      <protection locked="0"/>
    </xf>
    <xf numFmtId="181" fontId="0" fillId="0" borderId="0" xfId="88" applyProtection="1">
      <alignment/>
      <protection locked="0"/>
    </xf>
    <xf numFmtId="196" fontId="68" fillId="37" borderId="40" xfId="45" applyNumberFormat="1" applyFont="1" applyFill="1" applyBorder="1" applyAlignment="1" applyProtection="1">
      <alignment horizontal="center" vertical="center"/>
      <protection locked="0"/>
    </xf>
    <xf numFmtId="0" fontId="13" fillId="0" borderId="0" xfId="45" applyFont="1" applyAlignment="1" applyProtection="1">
      <alignment vertical="center"/>
      <protection locked="0"/>
    </xf>
    <xf numFmtId="0" fontId="6" fillId="0" borderId="0" xfId="45" applyFont="1" applyAlignment="1" applyProtection="1">
      <alignment horizontal="left" vertical="center" wrapText="1"/>
      <protection locked="0"/>
    </xf>
    <xf numFmtId="4" fontId="13" fillId="0" borderId="0" xfId="45" applyNumberFormat="1" applyFont="1" applyAlignment="1" applyProtection="1">
      <alignment horizontal="center" vertical="center"/>
      <protection locked="0"/>
    </xf>
    <xf numFmtId="0" fontId="13" fillId="0" borderId="0" xfId="45" applyFont="1" applyAlignment="1" applyProtection="1">
      <alignment horizontal="right" vertical="center"/>
      <protection locked="0"/>
    </xf>
    <xf numFmtId="10" fontId="13" fillId="0" borderId="0" xfId="45" applyNumberFormat="1" applyFont="1" applyAlignment="1" applyProtection="1">
      <alignment horizontal="center" vertical="center"/>
      <protection locked="0"/>
    </xf>
    <xf numFmtId="0" fontId="14" fillId="0" borderId="0" xfId="45" applyFont="1" applyAlignment="1" applyProtection="1">
      <alignment vertical="center"/>
      <protection locked="0"/>
    </xf>
    <xf numFmtId="0" fontId="14" fillId="0" borderId="0" xfId="45" applyFont="1" applyAlignment="1" applyProtection="1">
      <alignment horizontal="center" vertical="center" wrapText="1"/>
      <protection locked="0"/>
    </xf>
    <xf numFmtId="0" fontId="15" fillId="0" borderId="0" xfId="45" applyFont="1" applyAlignment="1" applyProtection="1">
      <alignment horizontal="center" vertical="center" wrapText="1"/>
      <protection locked="0"/>
    </xf>
    <xf numFmtId="4" fontId="0" fillId="0" borderId="0" xfId="45" applyNumberFormat="1" applyFont="1" applyAlignment="1" applyProtection="1">
      <alignment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80" fontId="0" fillId="0" borderId="0" xfId="45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78" fontId="0" fillId="0" borderId="0" xfId="49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43" fontId="4" fillId="0" borderId="0" xfId="0" applyNumberFormat="1" applyFont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0" fontId="5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0" fontId="5" fillId="0" borderId="0" xfId="45" applyFont="1" applyAlignment="1" applyProtection="1">
      <alignment horizontal="center" vertical="center"/>
      <protection locked="0"/>
    </xf>
    <xf numFmtId="0" fontId="0" fillId="0" borderId="41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0" fillId="0" borderId="31" xfId="45" applyFont="1" applyBorder="1" applyAlignment="1" applyProtection="1">
      <alignment vertical="center"/>
      <protection locked="0"/>
    </xf>
    <xf numFmtId="0" fontId="4" fillId="0" borderId="34" xfId="45" applyFont="1" applyBorder="1" applyAlignment="1" applyProtection="1">
      <alignment vertical="center" wrapText="1"/>
      <protection/>
    </xf>
    <xf numFmtId="0" fontId="4" fillId="0" borderId="0" xfId="45" applyFont="1" applyAlignment="1" applyProtection="1">
      <alignment horizontal="center" vertical="center" wrapText="1"/>
      <protection/>
    </xf>
    <xf numFmtId="0" fontId="4" fillId="0" borderId="0" xfId="45" applyFont="1" applyAlignment="1" applyProtection="1">
      <alignment vertical="center"/>
      <protection/>
    </xf>
    <xf numFmtId="0" fontId="6" fillId="0" borderId="0" xfId="45" applyFont="1" applyAlignment="1" applyProtection="1">
      <alignment vertical="center"/>
      <protection/>
    </xf>
    <xf numFmtId="180" fontId="4" fillId="0" borderId="31" xfId="45" applyNumberFormat="1" applyFont="1" applyBorder="1" applyAlignment="1" applyProtection="1">
      <alignment horizontal="center" vertical="center" wrapText="1"/>
      <protection/>
    </xf>
    <xf numFmtId="0" fontId="4" fillId="0" borderId="34" xfId="45" applyFont="1" applyBorder="1" applyAlignment="1" applyProtection="1">
      <alignment horizontal="left" vertical="center"/>
      <protection/>
    </xf>
    <xf numFmtId="0" fontId="4" fillId="0" borderId="0" xfId="45" applyFont="1" applyAlignment="1" applyProtection="1">
      <alignment horizontal="left" vertical="center" wrapText="1"/>
      <protection/>
    </xf>
    <xf numFmtId="0" fontId="4" fillId="0" borderId="31" xfId="45" applyFont="1" applyBorder="1" applyAlignment="1" applyProtection="1">
      <alignment horizontal="center" vertical="center" wrapText="1"/>
      <protection/>
    </xf>
    <xf numFmtId="0" fontId="4" fillId="0" borderId="34" xfId="45" applyFont="1" applyBorder="1" applyAlignment="1" applyProtection="1">
      <alignment vertical="center"/>
      <protection/>
    </xf>
    <xf numFmtId="202" fontId="4" fillId="0" borderId="0" xfId="49" applyNumberFormat="1" applyFont="1" applyAlignment="1" applyProtection="1">
      <alignment horizontal="center" vertical="center" wrapText="1"/>
      <protection/>
    </xf>
    <xf numFmtId="178" fontId="4" fillId="0" borderId="31" xfId="45" applyNumberFormat="1" applyFont="1" applyBorder="1" applyAlignment="1" applyProtection="1">
      <alignment horizontal="center" vertical="center" wrapText="1"/>
      <protection/>
    </xf>
    <xf numFmtId="4" fontId="4" fillId="0" borderId="0" xfId="45" applyNumberFormat="1" applyFont="1" applyAlignment="1" applyProtection="1">
      <alignment horizontal="center" vertical="center" wrapText="1"/>
      <protection/>
    </xf>
    <xf numFmtId="206" fontId="4" fillId="0" borderId="0" xfId="45" applyNumberFormat="1" applyFont="1" applyAlignment="1" applyProtection="1">
      <alignment horizontal="center" vertical="center" wrapText="1"/>
      <protection/>
    </xf>
    <xf numFmtId="178" fontId="4" fillId="0" borderId="31" xfId="49" applyFont="1" applyBorder="1" applyAlignment="1" applyProtection="1">
      <alignment horizontal="center" vertical="center" wrapText="1"/>
      <protection/>
    </xf>
    <xf numFmtId="0" fontId="4" fillId="0" borderId="34" xfId="45" applyFont="1" applyBorder="1" applyAlignment="1" applyProtection="1">
      <alignment horizontal="left" vertical="center" wrapText="1"/>
      <protection/>
    </xf>
    <xf numFmtId="0" fontId="7" fillId="0" borderId="0" xfId="45" applyFont="1" applyAlignment="1" applyProtection="1">
      <alignment horizontal="center" vertical="center" wrapText="1"/>
      <protection/>
    </xf>
    <xf numFmtId="178" fontId="4" fillId="0" borderId="0" xfId="45" applyNumberFormat="1" applyFont="1" applyAlignment="1" applyProtection="1">
      <alignment horizontal="center" vertical="center" wrapText="1"/>
      <protection/>
    </xf>
    <xf numFmtId="4" fontId="4" fillId="0" borderId="31" xfId="45" applyNumberFormat="1" applyFont="1" applyBorder="1" applyAlignment="1" applyProtection="1">
      <alignment horizontal="center" vertical="center" wrapText="1"/>
      <protection/>
    </xf>
    <xf numFmtId="0" fontId="4" fillId="0" borderId="42" xfId="45" applyFont="1" applyBorder="1" applyAlignment="1" applyProtection="1">
      <alignment vertical="center"/>
      <protection/>
    </xf>
    <xf numFmtId="0" fontId="6" fillId="0" borderId="43" xfId="45" applyFont="1" applyBorder="1" applyAlignment="1" applyProtection="1">
      <alignment vertical="center"/>
      <protection/>
    </xf>
    <xf numFmtId="0" fontId="4" fillId="0" borderId="43" xfId="45" applyFont="1" applyBorder="1" applyAlignment="1" applyProtection="1">
      <alignment vertical="center"/>
      <protection/>
    </xf>
    <xf numFmtId="209" fontId="4" fillId="0" borderId="43" xfId="49" applyNumberFormat="1" applyFont="1" applyBorder="1" applyAlignment="1" applyProtection="1">
      <alignment horizontal="center" vertical="center" wrapText="1"/>
      <protection/>
    </xf>
    <xf numFmtId="0" fontId="6" fillId="0" borderId="44" xfId="45" applyFont="1" applyBorder="1" applyAlignment="1" applyProtection="1">
      <alignment vertical="center"/>
      <protection/>
    </xf>
    <xf numFmtId="0" fontId="0" fillId="0" borderId="34" xfId="45" applyFont="1" applyBorder="1" applyAlignment="1" applyProtection="1">
      <alignment vertical="center" wrapText="1"/>
      <protection/>
    </xf>
    <xf numFmtId="0" fontId="0" fillId="0" borderId="0" xfId="45" applyFont="1" applyAlignment="1" applyProtection="1">
      <alignment vertical="center" wrapText="1"/>
      <protection/>
    </xf>
    <xf numFmtId="0" fontId="0" fillId="0" borderId="0" xfId="45" applyFont="1" applyAlignment="1" applyProtection="1">
      <alignment horizontal="left" vertical="center" wrapText="1"/>
      <protection/>
    </xf>
    <xf numFmtId="0" fontId="0" fillId="0" borderId="0" xfId="45" applyFont="1" applyAlignment="1" applyProtection="1">
      <alignment horizontal="center" vertical="center" wrapText="1"/>
      <protection/>
    </xf>
    <xf numFmtId="4" fontId="0" fillId="0" borderId="0" xfId="45" applyNumberFormat="1" applyFont="1" applyAlignment="1" applyProtection="1">
      <alignment horizontal="center" vertical="center" wrapText="1"/>
      <protection/>
    </xf>
    <xf numFmtId="0" fontId="0" fillId="0" borderId="31" xfId="45" applyFont="1" applyBorder="1" applyAlignment="1" applyProtection="1">
      <alignment horizontal="center" vertical="center" wrapText="1"/>
      <protection/>
    </xf>
    <xf numFmtId="49" fontId="68" fillId="36" borderId="45" xfId="45" applyNumberFormat="1" applyFont="1" applyFill="1" applyBorder="1" applyAlignment="1" applyProtection="1">
      <alignment horizontal="center" vertical="center"/>
      <protection/>
    </xf>
    <xf numFmtId="0" fontId="68" fillId="36" borderId="12" xfId="45" applyFont="1" applyFill="1" applyBorder="1" applyAlignment="1" applyProtection="1">
      <alignment horizontal="center" vertical="center" wrapText="1"/>
      <protection/>
    </xf>
    <xf numFmtId="0" fontId="68" fillId="36" borderId="29" xfId="45" applyFont="1" applyFill="1" applyBorder="1" applyAlignment="1" applyProtection="1">
      <alignment horizontal="left" vertical="center" wrapText="1"/>
      <protection/>
    </xf>
    <xf numFmtId="0" fontId="68" fillId="36" borderId="23" xfId="45" applyFont="1" applyFill="1" applyBorder="1" applyAlignment="1" applyProtection="1">
      <alignment horizontal="center" vertical="center" wrapText="1"/>
      <protection/>
    </xf>
    <xf numFmtId="4" fontId="68" fillId="37" borderId="29" xfId="45" applyNumberFormat="1" applyFont="1" applyFill="1" applyBorder="1" applyAlignment="1" applyProtection="1">
      <alignment horizontal="center" vertical="center" wrapText="1"/>
      <protection/>
    </xf>
    <xf numFmtId="4" fontId="68" fillId="36" borderId="23" xfId="45" applyNumberFormat="1" applyFont="1" applyFill="1" applyBorder="1" applyAlignment="1" applyProtection="1">
      <alignment horizontal="center" vertical="center" wrapText="1"/>
      <protection/>
    </xf>
    <xf numFmtId="178" fontId="68" fillId="36" borderId="23" xfId="49" applyFont="1" applyFill="1" applyBorder="1" applyAlignment="1" applyProtection="1">
      <alignment horizontal="center" vertical="center" wrapText="1"/>
      <protection/>
    </xf>
    <xf numFmtId="180" fontId="68" fillId="36" borderId="46" xfId="45" applyNumberFormat="1" applyFont="1" applyFill="1" applyBorder="1" applyAlignment="1" applyProtection="1">
      <alignment horizontal="center" vertical="center" wrapText="1"/>
      <protection/>
    </xf>
    <xf numFmtId="182" fontId="9" fillId="38" borderId="47" xfId="45" applyNumberFormat="1" applyFont="1" applyFill="1" applyBorder="1" applyAlignment="1" applyProtection="1">
      <alignment horizontal="center" vertical="center" wrapText="1"/>
      <protection/>
    </xf>
    <xf numFmtId="0" fontId="9" fillId="39" borderId="47" xfId="45" applyFont="1" applyFill="1" applyBorder="1" applyAlignment="1" applyProtection="1">
      <alignment horizontal="left" vertical="center" wrapText="1"/>
      <protection/>
    </xf>
    <xf numFmtId="178" fontId="9" fillId="39" borderId="47" xfId="45" applyNumberFormat="1" applyFont="1" applyFill="1" applyBorder="1" applyAlignment="1" applyProtection="1">
      <alignment horizontal="centerContinuous" vertical="center" wrapText="1"/>
      <protection/>
    </xf>
    <xf numFmtId="178" fontId="9" fillId="39" borderId="47" xfId="49" applyFont="1" applyFill="1" applyBorder="1" applyAlignment="1" applyProtection="1">
      <alignment horizontal="centerContinuous" vertical="center" wrapText="1"/>
      <protection/>
    </xf>
    <xf numFmtId="10" fontId="9" fillId="39" borderId="48" xfId="73" applyNumberFormat="1" applyFont="1" applyFill="1" applyBorder="1" applyAlignment="1" applyProtection="1">
      <alignment horizontal="center" vertical="center" wrapText="1"/>
      <protection/>
    </xf>
    <xf numFmtId="0" fontId="3" fillId="0" borderId="35" xfId="45" applyFont="1" applyBorder="1" applyAlignment="1" applyProtection="1">
      <alignment horizontal="center" vertical="center" wrapText="1"/>
      <protection/>
    </xf>
    <xf numFmtId="0" fontId="3" fillId="0" borderId="35" xfId="45" applyFont="1" applyBorder="1" applyAlignment="1" applyProtection="1">
      <alignment horizontal="left" vertical="center" wrapText="1"/>
      <protection/>
    </xf>
    <xf numFmtId="178" fontId="3" fillId="0" borderId="35" xfId="49" applyFont="1" applyBorder="1" applyAlignment="1" applyProtection="1">
      <alignment horizontal="centerContinuous" vertical="center"/>
      <protection/>
    </xf>
    <xf numFmtId="10" fontId="3" fillId="0" borderId="49" xfId="73" applyNumberFormat="1" applyFont="1" applyBorder="1" applyAlignment="1" applyProtection="1">
      <alignment horizontal="center" vertical="center" wrapText="1"/>
      <protection/>
    </xf>
    <xf numFmtId="49" fontId="0" fillId="0" borderId="50" xfId="0" applyNumberFormat="1" applyBorder="1" applyAlignment="1" applyProtection="1">
      <alignment horizontal="center" vertical="center"/>
      <protection/>
    </xf>
    <xf numFmtId="0" fontId="0" fillId="0" borderId="26" xfId="45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left" vertical="center" wrapText="1"/>
      <protection/>
    </xf>
    <xf numFmtId="4" fontId="0" fillId="0" borderId="36" xfId="0" applyNumberFormat="1" applyBorder="1" applyAlignment="1" applyProtection="1">
      <alignment horizontal="center" vertical="center"/>
      <protection/>
    </xf>
    <xf numFmtId="4" fontId="0" fillId="0" borderId="26" xfId="70" applyNumberFormat="1" applyBorder="1" applyAlignment="1" applyProtection="1">
      <alignment horizontal="center" vertical="center"/>
      <protection/>
    </xf>
    <xf numFmtId="178" fontId="0" fillId="0" borderId="36" xfId="49" applyFont="1" applyBorder="1" applyAlignment="1" applyProtection="1">
      <alignment horizontal="right" vertical="center"/>
      <protection/>
    </xf>
    <xf numFmtId="10" fontId="0" fillId="0" borderId="51" xfId="73" applyNumberFormat="1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top" wrapText="1"/>
      <protection/>
    </xf>
    <xf numFmtId="0" fontId="12" fillId="0" borderId="53" xfId="56" applyFont="1" applyBorder="1" applyAlignment="1" applyProtection="1">
      <alignment horizontal="center"/>
      <protection/>
    </xf>
    <xf numFmtId="10" fontId="0" fillId="0" borderId="54" xfId="73" applyNumberFormat="1" applyFont="1" applyBorder="1" applyAlignment="1" applyProtection="1">
      <alignment horizontal="center" vertical="center"/>
      <protection/>
    </xf>
    <xf numFmtId="0" fontId="3" fillId="0" borderId="37" xfId="45" applyFont="1" applyBorder="1" applyAlignment="1" applyProtection="1">
      <alignment horizontal="center" vertical="center" wrapText="1"/>
      <protection/>
    </xf>
    <xf numFmtId="178" fontId="3" fillId="0" borderId="37" xfId="49" applyFont="1" applyBorder="1" applyAlignment="1" applyProtection="1">
      <alignment horizontal="left" vertical="center" wrapText="1"/>
      <protection/>
    </xf>
    <xf numFmtId="178" fontId="3" fillId="0" borderId="37" xfId="49" applyFont="1" applyBorder="1" applyAlignment="1" applyProtection="1">
      <alignment horizontal="centerContinuous" vertical="center"/>
      <protection/>
    </xf>
    <xf numFmtId="10" fontId="3" fillId="0" borderId="55" xfId="73" applyNumberFormat="1" applyFont="1" applyBorder="1" applyAlignment="1" applyProtection="1">
      <alignment horizontal="center" vertical="center" wrapText="1"/>
      <protection/>
    </xf>
    <xf numFmtId="0" fontId="0" fillId="0" borderId="53" xfId="62" applyFont="1" applyBorder="1" applyAlignment="1" applyProtection="1">
      <alignment horizontal="center"/>
      <protection/>
    </xf>
    <xf numFmtId="4" fontId="0" fillId="0" borderId="26" xfId="70" applyNumberFormat="1" applyFont="1" applyBorder="1" applyAlignment="1" applyProtection="1">
      <alignment horizontal="center" vertical="center"/>
      <protection/>
    </xf>
    <xf numFmtId="188" fontId="0" fillId="0" borderId="53" xfId="0" applyNumberFormat="1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 vertical="center"/>
      <protection/>
    </xf>
    <xf numFmtId="2" fontId="12" fillId="0" borderId="26" xfId="0" applyNumberFormat="1" applyFont="1" applyBorder="1" applyAlignment="1" applyProtection="1">
      <alignment horizontal="center" vertical="center"/>
      <protection/>
    </xf>
    <xf numFmtId="188" fontId="0" fillId="0" borderId="53" xfId="0" applyNumberFormat="1" applyBorder="1" applyAlignment="1" applyProtection="1">
      <alignment horizontal="center" vertical="center"/>
      <protection/>
    </xf>
    <xf numFmtId="188" fontId="0" fillId="0" borderId="0" xfId="0" applyNumberFormat="1" applyAlignment="1" applyProtection="1">
      <alignment horizontal="center" vertical="center"/>
      <protection/>
    </xf>
    <xf numFmtId="1" fontId="0" fillId="0" borderId="57" xfId="0" applyNumberFormat="1" applyBorder="1" applyAlignment="1" applyProtection="1">
      <alignment/>
      <protection/>
    </xf>
    <xf numFmtId="2" fontId="12" fillId="0" borderId="57" xfId="0" applyNumberFormat="1" applyFont="1" applyBorder="1" applyAlignment="1" applyProtection="1">
      <alignment horizontal="center" vertical="center"/>
      <protection/>
    </xf>
    <xf numFmtId="0" fontId="12" fillId="0" borderId="53" xfId="56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4" fontId="0" fillId="0" borderId="38" xfId="0" applyNumberFormat="1" applyBorder="1" applyAlignment="1" applyProtection="1">
      <alignment horizontal="center" vertical="center"/>
      <protection/>
    </xf>
    <xf numFmtId="49" fontId="0" fillId="0" borderId="50" xfId="45" applyNumberFormat="1" applyFont="1" applyBorder="1" applyAlignment="1" applyProtection="1">
      <alignment horizontal="center" vertical="center"/>
      <protection/>
    </xf>
    <xf numFmtId="49" fontId="0" fillId="0" borderId="36" xfId="45" applyNumberFormat="1" applyFont="1" applyBorder="1" applyAlignment="1" applyProtection="1">
      <alignment horizontal="center" vertical="center"/>
      <protection/>
    </xf>
    <xf numFmtId="4" fontId="0" fillId="0" borderId="36" xfId="45" applyNumberFormat="1" applyFont="1" applyBorder="1" applyAlignment="1" applyProtection="1">
      <alignment horizontal="center" vertical="center" wrapText="1"/>
      <protection/>
    </xf>
    <xf numFmtId="49" fontId="0" fillId="0" borderId="26" xfId="45" applyNumberFormat="1" applyFont="1" applyBorder="1" applyAlignment="1" applyProtection="1">
      <alignment horizontal="center" vertical="center"/>
      <protection/>
    </xf>
    <xf numFmtId="0" fontId="3" fillId="0" borderId="37" xfId="45" applyFont="1" applyBorder="1" applyAlignment="1" applyProtection="1">
      <alignment horizontal="left" vertical="center" wrapText="1"/>
      <protection/>
    </xf>
    <xf numFmtId="4" fontId="0" fillId="0" borderId="36" xfId="70" applyNumberFormat="1" applyBorder="1" applyAlignment="1" applyProtection="1">
      <alignment horizontal="center" vertical="center"/>
      <protection/>
    </xf>
    <xf numFmtId="49" fontId="0" fillId="0" borderId="57" xfId="45" applyNumberFormat="1" applyFont="1" applyBorder="1" applyAlignment="1" applyProtection="1">
      <alignment horizontal="center" vertical="center"/>
      <protection/>
    </xf>
    <xf numFmtId="4" fontId="0" fillId="0" borderId="26" xfId="45" applyNumberFormat="1" applyFont="1" applyBorder="1" applyAlignment="1" applyProtection="1">
      <alignment horizontal="center" vertical="center" wrapText="1"/>
      <protection/>
    </xf>
    <xf numFmtId="49" fontId="0" fillId="0" borderId="58" xfId="45" applyNumberFormat="1" applyFont="1" applyBorder="1" applyAlignment="1" applyProtection="1">
      <alignment horizontal="center" vertical="center"/>
      <protection/>
    </xf>
    <xf numFmtId="4" fontId="0" fillId="0" borderId="58" xfId="45" applyNumberFormat="1" applyFont="1" applyBorder="1" applyAlignment="1" applyProtection="1">
      <alignment horizontal="center" vertical="center" wrapText="1"/>
      <protection/>
    </xf>
    <xf numFmtId="182" fontId="9" fillId="38" borderId="47" xfId="45" applyNumberFormat="1" applyFont="1" applyFill="1" applyBorder="1" applyAlignment="1" applyProtection="1">
      <alignment horizontal="left" vertical="center" wrapText="1"/>
      <protection/>
    </xf>
    <xf numFmtId="4" fontId="0" fillId="0" borderId="36" xfId="45" applyNumberFormat="1" applyBorder="1" applyAlignment="1" applyProtection="1">
      <alignment horizontal="center" vertical="center" wrapText="1"/>
      <protection/>
    </xf>
    <xf numFmtId="0" fontId="0" fillId="0" borderId="26" xfId="45" applyFont="1" applyBorder="1" applyAlignment="1" applyProtection="1">
      <alignment horizontal="center" vertical="center" wrapText="1"/>
      <protection/>
    </xf>
    <xf numFmtId="0" fontId="0" fillId="0" borderId="36" xfId="45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0" fillId="0" borderId="50" xfId="45" applyFont="1" applyBorder="1" applyAlignment="1" applyProtection="1">
      <alignment horizontal="center" vertical="center" wrapText="1"/>
      <protection/>
    </xf>
    <xf numFmtId="4" fontId="0" fillId="0" borderId="36" xfId="49" applyNumberFormat="1" applyBorder="1" applyAlignment="1" applyProtection="1">
      <alignment horizontal="center" vertical="center"/>
      <protection/>
    </xf>
    <xf numFmtId="4" fontId="0" fillId="0" borderId="26" xfId="0" applyNumberFormat="1" applyBorder="1" applyAlignment="1" applyProtection="1">
      <alignment horizontal="center" vertical="center"/>
      <protection/>
    </xf>
    <xf numFmtId="0" fontId="0" fillId="0" borderId="57" xfId="45" applyFont="1" applyBorder="1" applyAlignment="1" applyProtection="1">
      <alignment horizontal="center" vertical="center" wrapText="1"/>
      <protection/>
    </xf>
    <xf numFmtId="4" fontId="0" fillId="0" borderId="57" xfId="0" applyNumberFormat="1" applyBorder="1" applyAlignment="1" applyProtection="1">
      <alignment horizontal="center" vertical="center"/>
      <protection/>
    </xf>
    <xf numFmtId="0" fontId="0" fillId="0" borderId="59" xfId="45" applyFont="1" applyBorder="1" applyAlignment="1" applyProtection="1">
      <alignment horizontal="center" vertical="center" wrapText="1"/>
      <protection/>
    </xf>
    <xf numFmtId="0" fontId="0" fillId="0" borderId="38" xfId="45" applyFont="1" applyBorder="1" applyAlignment="1" applyProtection="1">
      <alignment horizontal="center" vertical="center" wrapText="1"/>
      <protection/>
    </xf>
    <xf numFmtId="0" fontId="0" fillId="0" borderId="39" xfId="45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/>
      <protection/>
    </xf>
    <xf numFmtId="4" fontId="0" fillId="0" borderId="60" xfId="0" applyNumberFormat="1" applyBorder="1" applyAlignment="1" applyProtection="1">
      <alignment horizontal="center" vertical="center"/>
      <protection/>
    </xf>
    <xf numFmtId="4" fontId="0" fillId="0" borderId="57" xfId="0" applyNumberFormat="1" applyFont="1" applyBorder="1" applyAlignment="1" applyProtection="1">
      <alignment horizontal="center" vertical="center"/>
      <protection/>
    </xf>
    <xf numFmtId="49" fontId="0" fillId="0" borderId="61" xfId="0" applyNumberFormat="1" applyBorder="1" applyAlignment="1" applyProtection="1">
      <alignment horizontal="center" vertical="center"/>
      <protection/>
    </xf>
    <xf numFmtId="49" fontId="0" fillId="0" borderId="38" xfId="45" applyNumberFormat="1" applyFont="1" applyBorder="1" applyAlignment="1" applyProtection="1">
      <alignment horizontal="center" vertical="center"/>
      <protection/>
    </xf>
    <xf numFmtId="4" fontId="0" fillId="0" borderId="38" xfId="70" applyNumberFormat="1" applyBorder="1" applyAlignment="1" applyProtection="1">
      <alignment horizontal="center" vertical="center"/>
      <protection/>
    </xf>
    <xf numFmtId="0" fontId="0" fillId="0" borderId="36" xfId="45" applyFont="1" applyBorder="1" applyAlignment="1" applyProtection="1">
      <alignment horizontal="center" vertical="center"/>
      <protection/>
    </xf>
    <xf numFmtId="4" fontId="0" fillId="0" borderId="57" xfId="70" applyNumberFormat="1" applyBorder="1" applyAlignment="1" applyProtection="1">
      <alignment horizontal="center" vertical="center"/>
      <protection/>
    </xf>
    <xf numFmtId="49" fontId="0" fillId="0" borderId="62" xfId="45" applyNumberFormat="1" applyFont="1" applyBorder="1" applyAlignment="1" applyProtection="1">
      <alignment horizontal="center" vertical="center"/>
      <protection/>
    </xf>
    <xf numFmtId="4" fontId="0" fillId="0" borderId="62" xfId="70" applyNumberFormat="1" applyBorder="1" applyAlignment="1" applyProtection="1">
      <alignment horizontal="center" vertical="center"/>
      <protection/>
    </xf>
    <xf numFmtId="4" fontId="0" fillId="0" borderId="62" xfId="70" applyNumberFormat="1" applyFont="1" applyBorder="1" applyAlignment="1" applyProtection="1">
      <alignment horizontal="center" vertical="center"/>
      <protection/>
    </xf>
    <xf numFmtId="49" fontId="0" fillId="0" borderId="63" xfId="0" applyNumberFormat="1" applyBorder="1" applyAlignment="1" applyProtection="1">
      <alignment horizontal="center" vertical="center"/>
      <protection/>
    </xf>
    <xf numFmtId="49" fontId="0" fillId="0" borderId="64" xfId="45" applyNumberFormat="1" applyFont="1" applyBorder="1" applyAlignment="1" applyProtection="1">
      <alignment horizontal="center" vertical="center"/>
      <protection/>
    </xf>
    <xf numFmtId="4" fontId="0" fillId="0" borderId="64" xfId="70" applyNumberFormat="1" applyBorder="1" applyAlignment="1" applyProtection="1">
      <alignment horizontal="center" vertical="center"/>
      <protection/>
    </xf>
    <xf numFmtId="0" fontId="0" fillId="0" borderId="64" xfId="45" applyFont="1" applyBorder="1" applyAlignment="1" applyProtection="1">
      <alignment horizontal="center" vertical="center"/>
      <protection/>
    </xf>
    <xf numFmtId="178" fontId="3" fillId="33" borderId="35" xfId="49" applyFont="1" applyFill="1" applyBorder="1" applyAlignment="1" applyProtection="1">
      <alignment horizontal="centerContinuous" vertical="center"/>
      <protection/>
    </xf>
    <xf numFmtId="4" fontId="0" fillId="0" borderId="36" xfId="45" applyNumberFormat="1" applyBorder="1" applyAlignment="1" applyProtection="1">
      <alignment horizontal="center" vertical="center"/>
      <protection/>
    </xf>
    <xf numFmtId="4" fontId="0" fillId="0" borderId="26" xfId="45" applyNumberFormat="1" applyBorder="1" applyAlignment="1" applyProtection="1">
      <alignment horizontal="center" vertical="center" wrapText="1"/>
      <protection/>
    </xf>
    <xf numFmtId="4" fontId="0" fillId="0" borderId="57" xfId="45" applyNumberFormat="1" applyBorder="1" applyAlignment="1" applyProtection="1">
      <alignment horizontal="center" vertical="center" wrapText="1"/>
      <protection/>
    </xf>
    <xf numFmtId="178" fontId="3" fillId="33" borderId="37" xfId="49" applyFont="1" applyFill="1" applyBorder="1" applyAlignment="1" applyProtection="1">
      <alignment horizontal="centerContinuous" vertical="center"/>
      <protection/>
    </xf>
    <xf numFmtId="0" fontId="0" fillId="0" borderId="62" xfId="45" applyFont="1" applyBorder="1" applyAlignment="1" applyProtection="1">
      <alignment horizontal="center" vertical="center"/>
      <protection/>
    </xf>
    <xf numFmtId="4" fontId="0" fillId="0" borderId="64" xfId="0" applyNumberFormat="1" applyBorder="1" applyAlignment="1" applyProtection="1">
      <alignment horizontal="center" vertical="center"/>
      <protection/>
    </xf>
    <xf numFmtId="4" fontId="0" fillId="0" borderId="62" xfId="0" applyNumberFormat="1" applyBorder="1" applyAlignment="1" applyProtection="1">
      <alignment horizontal="center" vertical="center"/>
      <protection/>
    </xf>
    <xf numFmtId="0" fontId="0" fillId="0" borderId="65" xfId="45" applyFont="1" applyBorder="1" applyAlignment="1" applyProtection="1">
      <alignment horizontal="center" vertical="center" wrapText="1"/>
      <protection/>
    </xf>
    <xf numFmtId="4" fontId="0" fillId="0" borderId="65" xfId="45" applyNumberFormat="1" applyBorder="1" applyAlignment="1" applyProtection="1">
      <alignment horizontal="center" vertical="center" wrapText="1"/>
      <protection/>
    </xf>
    <xf numFmtId="0" fontId="0" fillId="0" borderId="65" xfId="45" applyFont="1" applyBorder="1" applyAlignment="1" applyProtection="1">
      <alignment horizontal="center" vertical="center"/>
      <protection/>
    </xf>
    <xf numFmtId="4" fontId="0" fillId="0" borderId="65" xfId="0" applyNumberFormat="1" applyBorder="1" applyAlignment="1" applyProtection="1">
      <alignment horizontal="center" vertical="center"/>
      <protection/>
    </xf>
    <xf numFmtId="0" fontId="0" fillId="0" borderId="39" xfId="45" applyFont="1" applyBorder="1" applyAlignment="1" applyProtection="1">
      <alignment horizontal="center" vertical="center"/>
      <protection/>
    </xf>
    <xf numFmtId="0" fontId="0" fillId="0" borderId="38" xfId="45" applyFont="1" applyBorder="1" applyAlignment="1" applyProtection="1">
      <alignment horizontal="center" vertical="center"/>
      <protection/>
    </xf>
    <xf numFmtId="0" fontId="0" fillId="0" borderId="57" xfId="45" applyFont="1" applyBorder="1" applyAlignment="1" applyProtection="1">
      <alignment horizontal="center" vertical="center"/>
      <protection/>
    </xf>
    <xf numFmtId="0" fontId="0" fillId="0" borderId="60" xfId="45" applyFont="1" applyBorder="1" applyAlignment="1" applyProtection="1">
      <alignment horizontal="center" vertical="center"/>
      <protection/>
    </xf>
    <xf numFmtId="0" fontId="0" fillId="0" borderId="66" xfId="45" applyFont="1" applyBorder="1" applyAlignment="1" applyProtection="1">
      <alignment horizontal="center" vertical="center"/>
      <protection/>
    </xf>
    <xf numFmtId="4" fontId="0" fillId="0" borderId="66" xfId="0" applyNumberFormat="1" applyBorder="1" applyAlignment="1" applyProtection="1">
      <alignment horizontal="center" vertical="center"/>
      <protection/>
    </xf>
    <xf numFmtId="0" fontId="0" fillId="0" borderId="0" xfId="62" applyFont="1" applyAlignment="1" applyProtection="1">
      <alignment horizontal="center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4" fontId="0" fillId="0" borderId="39" xfId="0" applyNumberFormat="1" applyBorder="1" applyAlignment="1" applyProtection="1">
      <alignment horizontal="center" vertical="center"/>
      <protection/>
    </xf>
    <xf numFmtId="0" fontId="0" fillId="0" borderId="67" xfId="45" applyFont="1" applyBorder="1" applyAlignment="1" applyProtection="1">
      <alignment horizontal="center" vertical="center"/>
      <protection/>
    </xf>
    <xf numFmtId="4" fontId="0" fillId="0" borderId="67" xfId="0" applyNumberFormat="1" applyBorder="1" applyAlignment="1" applyProtection="1">
      <alignment horizontal="center" vertical="center"/>
      <protection/>
    </xf>
    <xf numFmtId="49" fontId="0" fillId="0" borderId="66" xfId="45" applyNumberFormat="1" applyFont="1" applyBorder="1" applyAlignment="1" applyProtection="1">
      <alignment horizontal="center" vertical="center"/>
      <protection/>
    </xf>
    <xf numFmtId="0" fontId="0" fillId="40" borderId="26" xfId="45" applyFill="1" applyBorder="1" applyAlignment="1" applyProtection="1">
      <alignment horizontal="center" vertical="center"/>
      <protection/>
    </xf>
    <xf numFmtId="0" fontId="3" fillId="0" borderId="68" xfId="45" applyFont="1" applyBorder="1" applyAlignment="1" applyProtection="1">
      <alignment horizontal="center" vertical="center" wrapText="1"/>
      <protection/>
    </xf>
    <xf numFmtId="0" fontId="3" fillId="0" borderId="69" xfId="45" applyFont="1" applyBorder="1" applyAlignment="1" applyProtection="1">
      <alignment horizontal="center" vertical="center" wrapText="1"/>
      <protection/>
    </xf>
    <xf numFmtId="178" fontId="3" fillId="0" borderId="69" xfId="49" applyFont="1" applyBorder="1" applyAlignment="1" applyProtection="1">
      <alignment horizontal="centerContinuous" vertical="center"/>
      <protection/>
    </xf>
    <xf numFmtId="4" fontId="0" fillId="0" borderId="70" xfId="0" applyNumberFormat="1" applyBorder="1" applyAlignment="1" applyProtection="1">
      <alignment horizontal="center" vertical="center"/>
      <protection/>
    </xf>
    <xf numFmtId="0" fontId="3" fillId="0" borderId="71" xfId="45" applyFont="1" applyBorder="1" applyAlignment="1" applyProtection="1">
      <alignment horizontal="center" vertical="center" wrapText="1"/>
      <protection/>
    </xf>
    <xf numFmtId="178" fontId="3" fillId="0" borderId="71" xfId="49" applyFont="1" applyBorder="1" applyAlignment="1" applyProtection="1">
      <alignment horizontal="centerContinuous" vertical="center"/>
      <protection/>
    </xf>
    <xf numFmtId="4" fontId="0" fillId="0" borderId="72" xfId="0" applyNumberFormat="1" applyBorder="1" applyAlignment="1" applyProtection="1">
      <alignment horizontal="center" vertical="center"/>
      <protection/>
    </xf>
    <xf numFmtId="0" fontId="68" fillId="36" borderId="73" xfId="45" applyFont="1" applyFill="1" applyBorder="1" applyAlignment="1" applyProtection="1">
      <alignment vertical="center"/>
      <protection/>
    </xf>
    <xf numFmtId="0" fontId="68" fillId="36" borderId="74" xfId="45" applyFont="1" applyFill="1" applyBorder="1" applyAlignment="1" applyProtection="1">
      <alignment vertical="center"/>
      <protection/>
    </xf>
    <xf numFmtId="0" fontId="68" fillId="36" borderId="75" xfId="45" applyFont="1" applyFill="1" applyBorder="1" applyAlignment="1" applyProtection="1">
      <alignment horizontal="left" vertical="center"/>
      <protection/>
    </xf>
    <xf numFmtId="0" fontId="68" fillId="36" borderId="75" xfId="45" applyFont="1" applyFill="1" applyBorder="1" applyAlignment="1" applyProtection="1">
      <alignment horizontal="center" vertical="center"/>
      <protection/>
    </xf>
    <xf numFmtId="4" fontId="68" fillId="37" borderId="40" xfId="45" applyNumberFormat="1" applyFont="1" applyFill="1" applyBorder="1" applyAlignment="1" applyProtection="1">
      <alignment horizontal="center" vertical="center"/>
      <protection/>
    </xf>
    <xf numFmtId="9" fontId="69" fillId="36" borderId="76" xfId="45" applyNumberFormat="1" applyFont="1" applyFill="1" applyBorder="1" applyAlignment="1" applyProtection="1">
      <alignment horizontal="center" vertical="center" wrapText="1"/>
      <protection/>
    </xf>
    <xf numFmtId="0" fontId="68" fillId="36" borderId="77" xfId="45" applyFont="1" applyFill="1" applyBorder="1" applyAlignment="1" applyProtection="1">
      <alignment vertical="center"/>
      <protection/>
    </xf>
    <xf numFmtId="0" fontId="68" fillId="36" borderId="78" xfId="45" applyFont="1" applyFill="1" applyBorder="1" applyAlignment="1" applyProtection="1">
      <alignment vertical="center"/>
      <protection/>
    </xf>
    <xf numFmtId="0" fontId="2" fillId="0" borderId="0" xfId="45" applyFont="1" applyAlignment="1" applyProtection="1">
      <alignment vertical="center"/>
      <protection locked="0"/>
    </xf>
    <xf numFmtId="0" fontId="2" fillId="0" borderId="0" xfId="45" applyFont="1" applyAlignment="1" applyProtection="1">
      <alignment horizontal="center" vertical="center"/>
      <protection locked="0"/>
    </xf>
    <xf numFmtId="0" fontId="3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180" fontId="3" fillId="0" borderId="0" xfId="45" applyNumberFormat="1" applyFont="1" applyAlignment="1" applyProtection="1">
      <alignment horizontal="center" vertical="center"/>
      <protection locked="0"/>
    </xf>
    <xf numFmtId="0" fontId="3" fillId="0" borderId="0" xfId="45" applyFont="1" applyAlignment="1" applyProtection="1">
      <alignment vertical="center" wrapText="1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0" xfId="45" applyNumberFormat="1" applyProtection="1">
      <alignment/>
      <protection locked="0"/>
    </xf>
    <xf numFmtId="206" fontId="0" fillId="0" borderId="0" xfId="45" applyNumberFormat="1" applyProtection="1">
      <alignment/>
      <protection locked="0"/>
    </xf>
    <xf numFmtId="2" fontId="0" fillId="0" borderId="0" xfId="45" applyNumberFormat="1" applyProtection="1">
      <alignment/>
      <protection locked="0"/>
    </xf>
    <xf numFmtId="14" fontId="0" fillId="0" borderId="0" xfId="45" applyNumberFormat="1" applyProtection="1">
      <alignment/>
      <protection locked="0"/>
    </xf>
    <xf numFmtId="0" fontId="13" fillId="0" borderId="0" xfId="45" applyFont="1" applyProtection="1">
      <alignment/>
      <protection locked="0"/>
    </xf>
    <xf numFmtId="0" fontId="4" fillId="0" borderId="0" xfId="45" applyFont="1" applyProtection="1">
      <alignment/>
      <protection locked="0"/>
    </xf>
    <xf numFmtId="0" fontId="5" fillId="0" borderId="0" xfId="45" applyFont="1" applyAlignment="1" applyProtection="1">
      <alignment horizontal="center"/>
      <protection locked="0"/>
    </xf>
    <xf numFmtId="0" fontId="0" fillId="40" borderId="0" xfId="45" applyFill="1" applyProtection="1">
      <alignment/>
      <protection locked="0"/>
    </xf>
    <xf numFmtId="14" fontId="0" fillId="40" borderId="0" xfId="45" applyNumberFormat="1" applyFill="1" applyProtection="1">
      <alignment/>
      <protection locked="0"/>
    </xf>
    <xf numFmtId="0" fontId="3" fillId="0" borderId="32" xfId="45" applyFont="1" applyBorder="1" applyAlignment="1" applyProtection="1">
      <alignment vertical="center" wrapText="1"/>
      <protection/>
    </xf>
    <xf numFmtId="0" fontId="3" fillId="0" borderId="33" xfId="45" applyFont="1" applyBorder="1" applyAlignment="1" applyProtection="1">
      <alignment vertical="center" wrapText="1"/>
      <protection/>
    </xf>
    <xf numFmtId="0" fontId="0" fillId="0" borderId="33" xfId="45" applyFont="1" applyBorder="1" applyAlignment="1" applyProtection="1">
      <alignment vertical="center"/>
      <protection/>
    </xf>
    <xf numFmtId="0" fontId="0" fillId="0" borderId="41" xfId="45" applyFont="1" applyBorder="1" applyAlignment="1" applyProtection="1">
      <alignment vertical="center"/>
      <protection/>
    </xf>
    <xf numFmtId="0" fontId="4" fillId="0" borderId="0" xfId="45" applyFont="1" applyAlignment="1" applyProtection="1">
      <alignment vertical="center" wrapText="1"/>
      <protection/>
    </xf>
    <xf numFmtId="0" fontId="4" fillId="0" borderId="0" xfId="45" applyFont="1" applyAlignment="1" applyProtection="1">
      <alignment horizontal="right" vertical="center" wrapText="1"/>
      <protection/>
    </xf>
    <xf numFmtId="2" fontId="6" fillId="0" borderId="0" xfId="45" applyNumberFormat="1" applyFont="1" applyAlignment="1" applyProtection="1">
      <alignment vertical="center"/>
      <protection/>
    </xf>
    <xf numFmtId="2" fontId="6" fillId="0" borderId="31" xfId="45" applyNumberFormat="1" applyFont="1" applyBorder="1" applyAlignment="1" applyProtection="1">
      <alignment vertical="center"/>
      <protection/>
    </xf>
    <xf numFmtId="0" fontId="6" fillId="0" borderId="0" xfId="45" applyFont="1" applyAlignment="1" applyProtection="1">
      <alignment horizontal="right" vertical="center"/>
      <protection/>
    </xf>
    <xf numFmtId="0" fontId="4" fillId="0" borderId="31" xfId="45" applyFont="1" applyBorder="1" applyAlignment="1" applyProtection="1">
      <alignment vertical="center" wrapText="1"/>
      <protection/>
    </xf>
    <xf numFmtId="178" fontId="4" fillId="0" borderId="0" xfId="45" applyNumberFormat="1" applyFont="1" applyAlignment="1" applyProtection="1">
      <alignment vertical="center"/>
      <protection/>
    </xf>
    <xf numFmtId="178" fontId="6" fillId="0" borderId="0" xfId="45" applyNumberFormat="1" applyFont="1" applyAlignment="1" applyProtection="1">
      <alignment vertical="center"/>
      <protection/>
    </xf>
    <xf numFmtId="178" fontId="6" fillId="0" borderId="31" xfId="45" applyNumberFormat="1" applyFont="1" applyBorder="1" applyAlignment="1" applyProtection="1">
      <alignment vertical="center"/>
      <protection/>
    </xf>
    <xf numFmtId="185" fontId="6" fillId="0" borderId="0" xfId="45" applyNumberFormat="1" applyFont="1" applyAlignment="1" applyProtection="1">
      <alignment vertical="center"/>
      <protection/>
    </xf>
    <xf numFmtId="185" fontId="6" fillId="0" borderId="31" xfId="45" applyNumberFormat="1" applyFont="1" applyBorder="1" applyAlignment="1" applyProtection="1">
      <alignment vertical="center"/>
      <protection/>
    </xf>
    <xf numFmtId="0" fontId="3" fillId="0" borderId="79" xfId="45" applyFont="1" applyBorder="1" applyAlignment="1" applyProtection="1">
      <alignment vertical="center"/>
      <protection/>
    </xf>
    <xf numFmtId="0" fontId="3" fillId="0" borderId="15" xfId="45" applyFont="1" applyBorder="1" applyAlignment="1" applyProtection="1">
      <alignment vertical="center"/>
      <protection/>
    </xf>
    <xf numFmtId="0" fontId="0" fillId="0" borderId="15" xfId="45" applyFont="1" applyBorder="1" applyAlignment="1" applyProtection="1">
      <alignment vertical="center"/>
      <protection/>
    </xf>
    <xf numFmtId="0" fontId="6" fillId="0" borderId="15" xfId="45" applyFont="1" applyBorder="1" applyAlignment="1" applyProtection="1">
      <alignment vertical="center"/>
      <protection/>
    </xf>
    <xf numFmtId="0" fontId="0" fillId="0" borderId="80" xfId="45" applyFont="1" applyBorder="1" applyAlignment="1" applyProtection="1">
      <alignment vertical="center"/>
      <protection/>
    </xf>
    <xf numFmtId="0" fontId="3" fillId="0" borderId="34" xfId="45" applyFont="1" applyBorder="1" applyAlignment="1" applyProtection="1">
      <alignment vertical="center" wrapText="1"/>
      <protection/>
    </xf>
    <xf numFmtId="0" fontId="3" fillId="0" borderId="0" xfId="45" applyFont="1" applyAlignment="1" applyProtection="1">
      <alignment vertical="center" wrapText="1"/>
      <protection/>
    </xf>
    <xf numFmtId="0" fontId="3" fillId="0" borderId="81" xfId="45" applyFont="1" applyBorder="1" applyAlignment="1" applyProtection="1">
      <alignment vertical="center" wrapText="1"/>
      <protection/>
    </xf>
    <xf numFmtId="0" fontId="3" fillId="0" borderId="82" xfId="45" applyFont="1" applyBorder="1" applyAlignment="1" applyProtection="1">
      <alignment vertical="center" wrapText="1"/>
      <protection/>
    </xf>
    <xf numFmtId="0" fontId="68" fillId="36" borderId="83" xfId="56" applyFont="1" applyFill="1" applyBorder="1" applyAlignment="1" applyProtection="1">
      <alignment horizontal="center" vertical="center"/>
      <protection/>
    </xf>
    <xf numFmtId="0" fontId="68" fillId="36" borderId="84" xfId="56" applyFont="1" applyFill="1" applyBorder="1" applyAlignment="1" applyProtection="1">
      <alignment horizontal="center" vertical="center"/>
      <protection/>
    </xf>
    <xf numFmtId="0" fontId="70" fillId="36" borderId="85" xfId="56" applyFont="1" applyFill="1" applyBorder="1" applyAlignment="1" applyProtection="1">
      <alignment horizontal="center" vertical="center"/>
      <protection/>
    </xf>
    <xf numFmtId="0" fontId="70" fillId="36" borderId="86" xfId="56" applyFont="1" applyFill="1" applyBorder="1" applyAlignment="1" applyProtection="1">
      <alignment horizontal="center" vertical="center"/>
      <protection/>
    </xf>
    <xf numFmtId="0" fontId="70" fillId="36" borderId="87" xfId="56" applyFont="1" applyFill="1" applyBorder="1" applyAlignment="1" applyProtection="1">
      <alignment horizontal="center" vertical="center"/>
      <protection/>
    </xf>
    <xf numFmtId="0" fontId="70" fillId="36" borderId="88" xfId="56" applyFont="1" applyFill="1" applyBorder="1" applyAlignment="1" applyProtection="1">
      <alignment horizontal="center" vertical="center"/>
      <protection/>
    </xf>
    <xf numFmtId="0" fontId="16" fillId="0" borderId="34" xfId="56" applyFont="1" applyBorder="1" applyAlignment="1" applyProtection="1">
      <alignment vertical="center"/>
      <protection/>
    </xf>
    <xf numFmtId="0" fontId="16" fillId="0" borderId="0" xfId="56" applyFont="1" applyAlignment="1" applyProtection="1">
      <alignment vertical="center"/>
      <protection/>
    </xf>
    <xf numFmtId="0" fontId="16" fillId="0" borderId="11" xfId="56" applyFont="1" applyBorder="1" applyAlignment="1" applyProtection="1">
      <alignment vertical="center"/>
      <protection/>
    </xf>
    <xf numFmtId="0" fontId="0" fillId="0" borderId="0" xfId="45" applyProtection="1">
      <alignment/>
      <protection/>
    </xf>
    <xf numFmtId="0" fontId="0" fillId="0" borderId="12" xfId="45" applyBorder="1" applyProtection="1">
      <alignment/>
      <protection/>
    </xf>
    <xf numFmtId="0" fontId="0" fillId="0" borderId="89" xfId="45" applyBorder="1" applyProtection="1">
      <alignment/>
      <protection/>
    </xf>
    <xf numFmtId="10" fontId="0" fillId="0" borderId="90" xfId="56" applyNumberFormat="1" applyBorder="1" applyAlignment="1" applyProtection="1">
      <alignment horizontal="center"/>
      <protection/>
    </xf>
    <xf numFmtId="10" fontId="0" fillId="0" borderId="91" xfId="56" applyNumberFormat="1" applyBorder="1" applyAlignment="1" applyProtection="1">
      <alignment horizontal="center"/>
      <protection/>
    </xf>
    <xf numFmtId="10" fontId="0" fillId="0" borderId="92" xfId="56" applyNumberFormat="1" applyBorder="1" applyAlignment="1" applyProtection="1">
      <alignment horizontal="center"/>
      <protection/>
    </xf>
    <xf numFmtId="10" fontId="0" fillId="0" borderId="93" xfId="56" applyNumberFormat="1" applyBorder="1" applyAlignment="1" applyProtection="1">
      <alignment horizontal="center"/>
      <protection/>
    </xf>
    <xf numFmtId="10" fontId="0" fillId="0" borderId="94" xfId="56" applyNumberFormat="1" applyBorder="1" applyAlignment="1" applyProtection="1">
      <alignment horizontal="center"/>
      <protection/>
    </xf>
    <xf numFmtId="10" fontId="0" fillId="0" borderId="95" xfId="56" applyNumberFormat="1" applyBorder="1" applyAlignment="1" applyProtection="1">
      <alignment horizontal="center"/>
      <protection/>
    </xf>
    <xf numFmtId="10" fontId="0" fillId="0" borderId="96" xfId="56" applyNumberFormat="1" applyBorder="1" applyAlignment="1" applyProtection="1">
      <alignment horizontal="center"/>
      <protection/>
    </xf>
    <xf numFmtId="10" fontId="0" fillId="0" borderId="97" xfId="56" applyNumberFormat="1" applyBorder="1" applyAlignment="1" applyProtection="1">
      <alignment horizontal="center"/>
      <protection/>
    </xf>
    <xf numFmtId="10" fontId="0" fillId="0" borderId="98" xfId="56" applyNumberFormat="1" applyBorder="1" applyAlignment="1" applyProtection="1">
      <alignment horizontal="center"/>
      <protection/>
    </xf>
    <xf numFmtId="10" fontId="0" fillId="0" borderId="99" xfId="56" applyNumberFormat="1" applyBorder="1" applyAlignment="1" applyProtection="1">
      <alignment horizontal="center"/>
      <protection/>
    </xf>
    <xf numFmtId="10" fontId="0" fillId="0" borderId="100" xfId="56" applyNumberFormat="1" applyBorder="1" applyAlignment="1" applyProtection="1">
      <alignment horizontal="center"/>
      <protection/>
    </xf>
    <xf numFmtId="49" fontId="3" fillId="0" borderId="79" xfId="56" applyNumberFormat="1" applyFont="1" applyBorder="1" applyAlignment="1" applyProtection="1">
      <alignment horizontal="center"/>
      <protection/>
    </xf>
    <xf numFmtId="0" fontId="9" fillId="0" borderId="15" xfId="56" applyFont="1" applyBorder="1" applyAlignment="1" applyProtection="1">
      <alignment horizontal="center"/>
      <protection/>
    </xf>
    <xf numFmtId="10" fontId="4" fillId="0" borderId="15" xfId="56" applyNumberFormat="1" applyFont="1" applyBorder="1" applyAlignment="1" applyProtection="1">
      <alignment horizontal="center"/>
      <protection/>
    </xf>
    <xf numFmtId="10" fontId="4" fillId="0" borderId="16" xfId="56" applyNumberFormat="1" applyFont="1" applyBorder="1" applyAlignment="1" applyProtection="1">
      <alignment horizontal="center"/>
      <protection/>
    </xf>
    <xf numFmtId="10" fontId="4" fillId="0" borderId="80" xfId="56" applyNumberFormat="1" applyFont="1" applyBorder="1" applyAlignment="1" applyProtection="1">
      <alignment horizontal="center"/>
      <protection/>
    </xf>
    <xf numFmtId="0" fontId="7" fillId="0" borderId="43" xfId="45" applyFont="1" applyBorder="1" applyAlignment="1" applyProtection="1">
      <alignment vertical="center" wrapText="1"/>
      <protection/>
    </xf>
    <xf numFmtId="0" fontId="3" fillId="0" borderId="101" xfId="45" applyFont="1" applyBorder="1" applyAlignment="1" applyProtection="1">
      <alignment horizontal="center" vertical="center"/>
      <protection/>
    </xf>
    <xf numFmtId="0" fontId="3" fillId="0" borderId="102" xfId="45" applyFont="1" applyBorder="1" applyAlignment="1" applyProtection="1">
      <alignment horizontal="center" vertical="center"/>
      <protection/>
    </xf>
    <xf numFmtId="182" fontId="9" fillId="39" borderId="103" xfId="45" applyNumberFormat="1" applyFont="1" applyFill="1" applyBorder="1" applyAlignment="1" applyProtection="1">
      <alignment horizontal="center" vertical="center" wrapText="1"/>
      <protection/>
    </xf>
    <xf numFmtId="182" fontId="9" fillId="39" borderId="104" xfId="45" applyNumberFormat="1" applyFont="1" applyFill="1" applyBorder="1" applyAlignment="1" applyProtection="1">
      <alignment horizontal="center" vertical="center" wrapText="1"/>
      <protection/>
    </xf>
    <xf numFmtId="0" fontId="3" fillId="0" borderId="105" xfId="45" applyFont="1" applyBorder="1" applyAlignment="1" applyProtection="1">
      <alignment horizontal="center" vertical="center"/>
      <protection/>
    </xf>
    <xf numFmtId="0" fontId="3" fillId="0" borderId="106" xfId="45" applyFont="1" applyBorder="1" applyAlignment="1" applyProtection="1">
      <alignment horizontal="center" vertical="center"/>
      <protection/>
    </xf>
    <xf numFmtId="0" fontId="3" fillId="0" borderId="107" xfId="45" applyFont="1" applyBorder="1" applyAlignment="1" applyProtection="1">
      <alignment horizontal="center" vertical="center" wrapText="1"/>
      <protection/>
    </xf>
    <xf numFmtId="0" fontId="3" fillId="0" borderId="108" xfId="45" applyFont="1" applyBorder="1" applyAlignment="1" applyProtection="1">
      <alignment horizontal="center" vertical="center" wrapText="1"/>
      <protection/>
    </xf>
    <xf numFmtId="4" fontId="68" fillId="36" borderId="78" xfId="49" applyNumberFormat="1" applyFont="1" applyFill="1" applyBorder="1" applyAlignment="1" applyProtection="1">
      <alignment horizontal="right" vertical="center"/>
      <protection/>
    </xf>
    <xf numFmtId="4" fontId="68" fillId="36" borderId="40" xfId="49" applyNumberFormat="1" applyFont="1" applyFill="1" applyBorder="1" applyAlignment="1" applyProtection="1">
      <alignment horizontal="right" vertical="center"/>
      <protection/>
    </xf>
    <xf numFmtId="185" fontId="68" fillId="36" borderId="109" xfId="49" applyNumberFormat="1" applyFont="1" applyFill="1" applyBorder="1" applyAlignment="1" applyProtection="1">
      <alignment horizontal="center" vertical="center"/>
      <protection/>
    </xf>
    <xf numFmtId="0" fontId="3" fillId="0" borderId="101" xfId="45" applyFont="1" applyBorder="1" applyAlignment="1" applyProtection="1">
      <alignment horizontal="center" vertical="center" wrapText="1"/>
      <protection/>
    </xf>
    <xf numFmtId="0" fontId="3" fillId="0" borderId="102" xfId="45" applyFont="1" applyBorder="1" applyAlignment="1" applyProtection="1">
      <alignment horizontal="center" vertical="center" wrapText="1"/>
      <protection/>
    </xf>
    <xf numFmtId="0" fontId="3" fillId="0" borderId="110" xfId="45" applyFont="1" applyBorder="1" applyAlignment="1" applyProtection="1">
      <alignment horizontal="center" vertical="center"/>
      <protection/>
    </xf>
    <xf numFmtId="0" fontId="3" fillId="0" borderId="111" xfId="45" applyFont="1" applyBorder="1" applyAlignment="1" applyProtection="1">
      <alignment horizontal="center" vertical="center"/>
      <protection/>
    </xf>
    <xf numFmtId="49" fontId="3" fillId="0" borderId="101" xfId="0" applyNumberFormat="1" applyFont="1" applyBorder="1" applyAlignment="1" applyProtection="1">
      <alignment horizontal="center" vertical="center"/>
      <protection/>
    </xf>
    <xf numFmtId="49" fontId="3" fillId="0" borderId="102" xfId="0" applyNumberFormat="1" applyFont="1" applyBorder="1" applyAlignment="1" applyProtection="1">
      <alignment horizontal="center" vertical="center"/>
      <protection/>
    </xf>
    <xf numFmtId="0" fontId="3" fillId="0" borderId="112" xfId="45" applyFont="1" applyBorder="1" applyAlignment="1" applyProtection="1">
      <alignment horizontal="center" vertical="center"/>
      <protection/>
    </xf>
    <xf numFmtId="0" fontId="3" fillId="0" borderId="113" xfId="45" applyFont="1" applyBorder="1" applyAlignment="1" applyProtection="1">
      <alignment horizontal="center" vertical="center"/>
      <protection/>
    </xf>
    <xf numFmtId="0" fontId="3" fillId="0" borderId="114" xfId="45" applyFont="1" applyBorder="1" applyAlignment="1" applyProtection="1">
      <alignment horizontal="center" vertical="center"/>
      <protection/>
    </xf>
    <xf numFmtId="0" fontId="3" fillId="0" borderId="115" xfId="45" applyFont="1" applyBorder="1" applyAlignment="1" applyProtection="1">
      <alignment horizontal="center" vertical="center"/>
      <protection/>
    </xf>
    <xf numFmtId="182" fontId="9" fillId="41" borderId="103" xfId="45" applyNumberFormat="1" applyFont="1" applyFill="1" applyBorder="1" applyAlignment="1" applyProtection="1">
      <alignment horizontal="center" vertical="center" wrapText="1"/>
      <protection/>
    </xf>
    <xf numFmtId="182" fontId="9" fillId="41" borderId="104" xfId="45" applyNumberFormat="1" applyFont="1" applyFill="1" applyBorder="1" applyAlignment="1" applyProtection="1">
      <alignment horizontal="center" vertical="center" wrapText="1"/>
      <protection/>
    </xf>
    <xf numFmtId="0" fontId="7" fillId="0" borderId="0" xfId="45" applyFont="1" applyAlignment="1" applyProtection="1">
      <alignment vertical="center" wrapText="1"/>
      <protection/>
    </xf>
    <xf numFmtId="206" fontId="0" fillId="0" borderId="116" xfId="49" applyNumberFormat="1" applyBorder="1" applyAlignment="1" applyProtection="1">
      <alignment horizontal="center" vertical="center"/>
      <protection/>
    </xf>
    <xf numFmtId="206" fontId="0" fillId="0" borderId="117" xfId="49" applyNumberFormat="1" applyBorder="1" applyAlignment="1" applyProtection="1">
      <alignment horizontal="center" vertical="center"/>
      <protection/>
    </xf>
    <xf numFmtId="206" fontId="0" fillId="0" borderId="118" xfId="49" applyNumberFormat="1" applyBorder="1" applyAlignment="1" applyProtection="1">
      <alignment horizontal="center" vertical="center"/>
      <protection/>
    </xf>
    <xf numFmtId="206" fontId="0" fillId="0" borderId="119" xfId="49" applyNumberFormat="1" applyBorder="1" applyAlignment="1" applyProtection="1">
      <alignment horizontal="center" vertical="center"/>
      <protection/>
    </xf>
    <xf numFmtId="206" fontId="0" fillId="0" borderId="21" xfId="49" applyNumberFormat="1" applyBorder="1" applyAlignment="1" applyProtection="1">
      <alignment horizontal="center" vertical="center"/>
      <protection/>
    </xf>
    <xf numFmtId="206" fontId="0" fillId="0" borderId="120" xfId="49" applyNumberFormat="1" applyBorder="1" applyAlignment="1" applyProtection="1">
      <alignment horizontal="center" vertical="center"/>
      <protection/>
    </xf>
    <xf numFmtId="182" fontId="9" fillId="0" borderId="121" xfId="45" applyNumberFormat="1" applyFont="1" applyBorder="1" applyAlignment="1" applyProtection="1">
      <alignment horizontal="center" vertical="center" wrapText="1"/>
      <protection/>
    </xf>
    <xf numFmtId="182" fontId="9" fillId="0" borderId="122" xfId="45" applyNumberFormat="1" applyFont="1" applyBorder="1" applyAlignment="1" applyProtection="1">
      <alignment horizontal="center" vertical="center" wrapText="1"/>
      <protection/>
    </xf>
    <xf numFmtId="0" fontId="9" fillId="0" borderId="0" xfId="45" applyFont="1" applyAlignment="1" applyProtection="1">
      <alignment horizontal="center" vertical="center" wrapText="1"/>
      <protection/>
    </xf>
    <xf numFmtId="0" fontId="9" fillId="0" borderId="43" xfId="45" applyFont="1" applyBorder="1" applyAlignment="1" applyProtection="1">
      <alignment horizontal="center" vertical="center" wrapText="1"/>
      <protection/>
    </xf>
    <xf numFmtId="10" fontId="4" fillId="0" borderId="123" xfId="56" applyNumberFormat="1" applyFont="1" applyBorder="1" applyAlignment="1" applyProtection="1">
      <alignment horizontal="center" vertical="center"/>
      <protection/>
    </xf>
    <xf numFmtId="10" fontId="4" fillId="0" borderId="124" xfId="56" applyNumberFormat="1" applyFont="1" applyBorder="1" applyAlignment="1" applyProtection="1">
      <alignment horizontal="center" vertical="center"/>
      <protection/>
    </xf>
    <xf numFmtId="186" fontId="4" fillId="0" borderId="121" xfId="56" applyNumberFormat="1" applyFont="1" applyBorder="1" applyAlignment="1" applyProtection="1">
      <alignment horizontal="center" vertical="center"/>
      <protection/>
    </xf>
    <xf numFmtId="186" fontId="4" fillId="0" borderId="122" xfId="56" applyNumberFormat="1" applyFont="1" applyBorder="1" applyAlignment="1" applyProtection="1">
      <alignment horizontal="center" vertical="center"/>
      <protection/>
    </xf>
    <xf numFmtId="182" fontId="9" fillId="0" borderId="125" xfId="45" applyNumberFormat="1" applyFont="1" applyBorder="1" applyAlignment="1" applyProtection="1">
      <alignment horizontal="center" vertical="center" wrapText="1"/>
      <protection/>
    </xf>
    <xf numFmtId="0" fontId="9" fillId="0" borderId="126" xfId="45" applyFont="1" applyBorder="1" applyAlignment="1" applyProtection="1">
      <alignment horizontal="center" vertical="center" wrapText="1"/>
      <protection/>
    </xf>
    <xf numFmtId="186" fontId="4" fillId="0" borderId="125" xfId="56" applyNumberFormat="1" applyFont="1" applyBorder="1" applyAlignment="1" applyProtection="1">
      <alignment horizontal="center" vertical="center"/>
      <protection/>
    </xf>
    <xf numFmtId="182" fontId="9" fillId="0" borderId="127" xfId="45" applyNumberFormat="1" applyFont="1" applyBorder="1" applyAlignment="1" applyProtection="1">
      <alignment horizontal="center" vertical="center" wrapText="1"/>
      <protection/>
    </xf>
    <xf numFmtId="0" fontId="9" fillId="0" borderId="128" xfId="45" applyFont="1" applyBorder="1" applyAlignment="1" applyProtection="1">
      <alignment horizontal="center" vertical="center" wrapText="1"/>
      <protection/>
    </xf>
    <xf numFmtId="186" fontId="4" fillId="0" borderId="127" xfId="56" applyNumberFormat="1" applyFont="1" applyBorder="1" applyAlignment="1" applyProtection="1">
      <alignment horizontal="center" vertical="center"/>
      <protection/>
    </xf>
    <xf numFmtId="182" fontId="9" fillId="0" borderId="129" xfId="45" applyNumberFormat="1" applyFont="1" applyBorder="1" applyAlignment="1" applyProtection="1">
      <alignment horizontal="center" vertical="center" wrapText="1"/>
      <protection/>
    </xf>
    <xf numFmtId="0" fontId="9" fillId="0" borderId="33" xfId="45" applyFont="1" applyBorder="1" applyAlignment="1" applyProtection="1">
      <alignment horizontal="center" vertical="center" wrapText="1"/>
      <protection/>
    </xf>
    <xf numFmtId="10" fontId="4" fillId="0" borderId="130" xfId="56" applyNumberFormat="1" applyFont="1" applyBorder="1" applyAlignment="1" applyProtection="1">
      <alignment horizontal="center" vertical="center"/>
      <protection/>
    </xf>
    <xf numFmtId="186" fontId="4" fillId="0" borderId="129" xfId="56" applyNumberFormat="1" applyFont="1" applyBorder="1" applyAlignment="1" applyProtection="1">
      <alignment horizontal="center" vertical="center"/>
      <protection/>
    </xf>
    <xf numFmtId="43" fontId="0" fillId="0" borderId="0" xfId="45" applyNumberFormat="1" applyAlignment="1" applyProtection="1">
      <alignment horizontal="center"/>
      <protection locked="0"/>
    </xf>
    <xf numFmtId="178" fontId="71" fillId="36" borderId="131" xfId="49" applyFont="1" applyFill="1" applyBorder="1" applyAlignment="1" applyProtection="1">
      <alignment horizontal="center" vertical="center"/>
      <protection/>
    </xf>
    <xf numFmtId="178" fontId="71" fillId="36" borderId="132" xfId="49" applyFont="1" applyFill="1" applyBorder="1" applyAlignment="1" applyProtection="1">
      <alignment horizontal="center" vertical="center"/>
      <protection/>
    </xf>
    <xf numFmtId="178" fontId="17" fillId="0" borderId="16" xfId="49" applyFont="1" applyBorder="1" applyAlignment="1" applyProtection="1">
      <alignment horizontal="center" vertical="center"/>
      <protection/>
    </xf>
    <xf numFmtId="202" fontId="4" fillId="0" borderId="0" xfId="45" applyNumberFormat="1" applyFont="1" applyAlignment="1" applyProtection="1">
      <alignment horizontal="center" vertical="center" wrapText="1"/>
      <protection/>
    </xf>
    <xf numFmtId="9" fontId="68" fillId="36" borderId="133" xfId="56" applyNumberFormat="1" applyFont="1" applyFill="1" applyBorder="1" applyAlignment="1" applyProtection="1">
      <alignment horizontal="center" vertical="center"/>
      <protection/>
    </xf>
    <xf numFmtId="9" fontId="68" fillId="36" borderId="134" xfId="56" applyNumberFormat="1" applyFont="1" applyFill="1" applyBorder="1" applyAlignment="1" applyProtection="1">
      <alignment horizontal="center" vertical="center"/>
      <protection/>
    </xf>
    <xf numFmtId="178" fontId="68" fillId="36" borderId="131" xfId="49" applyFont="1" applyFill="1" applyBorder="1" applyAlignment="1" applyProtection="1">
      <alignment horizontal="center" vertical="center"/>
      <protection/>
    </xf>
    <xf numFmtId="178" fontId="68" fillId="36" borderId="132" xfId="49" applyFont="1" applyFill="1" applyBorder="1" applyAlignment="1" applyProtection="1">
      <alignment horizontal="center" vertical="center"/>
      <protection/>
    </xf>
    <xf numFmtId="181" fontId="0" fillId="0" borderId="33" xfId="88" applyBorder="1" applyAlignment="1" applyProtection="1">
      <alignment horizontal="center"/>
      <protection locked="0"/>
    </xf>
    <xf numFmtId="0" fontId="68" fillId="36" borderId="135" xfId="56" applyFont="1" applyFill="1" applyBorder="1" applyAlignment="1" applyProtection="1">
      <alignment horizontal="center" vertical="center"/>
      <protection/>
    </xf>
    <xf numFmtId="0" fontId="68" fillId="36" borderId="136" xfId="56" applyFont="1" applyFill="1" applyBorder="1" applyAlignment="1" applyProtection="1">
      <alignment horizontal="center" vertical="center"/>
      <protection/>
    </xf>
    <xf numFmtId="0" fontId="68" fillId="36" borderId="137" xfId="56" applyFont="1" applyFill="1" applyBorder="1" applyAlignment="1" applyProtection="1">
      <alignment horizontal="center" vertical="center"/>
      <protection/>
    </xf>
    <xf numFmtId="0" fontId="68" fillId="36" borderId="138" xfId="56" applyFont="1" applyFill="1" applyBorder="1" applyAlignment="1" applyProtection="1">
      <alignment horizontal="center" vertical="center"/>
      <protection/>
    </xf>
    <xf numFmtId="0" fontId="4" fillId="0" borderId="0" xfId="45" applyFont="1" applyAlignment="1" applyProtection="1">
      <alignment horizontal="right" vertical="center" wrapText="1"/>
      <protection/>
    </xf>
    <xf numFmtId="178" fontId="71" fillId="36" borderId="137" xfId="49" applyFont="1" applyFill="1" applyBorder="1" applyAlignment="1" applyProtection="1">
      <alignment horizontal="center" vertical="center"/>
      <protection/>
    </xf>
    <xf numFmtId="178" fontId="71" fillId="36" borderId="138" xfId="49" applyFont="1" applyFill="1" applyBorder="1" applyAlignment="1" applyProtection="1">
      <alignment horizontal="center" vertical="center"/>
      <protection/>
    </xf>
    <xf numFmtId="0" fontId="68" fillId="36" borderId="139" xfId="56" applyFont="1" applyFill="1" applyBorder="1" applyAlignment="1" applyProtection="1">
      <alignment horizontal="center" vertical="center"/>
      <protection/>
    </xf>
    <xf numFmtId="0" fontId="72" fillId="36" borderId="140" xfId="56" applyFont="1" applyFill="1" applyBorder="1" applyAlignment="1" applyProtection="1">
      <alignment horizontal="center" vertical="center"/>
      <protection/>
    </xf>
    <xf numFmtId="213" fontId="68" fillId="36" borderId="83" xfId="56" applyNumberFormat="1" applyFont="1" applyFill="1" applyBorder="1" applyAlignment="1" applyProtection="1">
      <alignment horizontal="center" vertical="center"/>
      <protection/>
    </xf>
    <xf numFmtId="178" fontId="5" fillId="0" borderId="135" xfId="51" applyFont="1" applyBorder="1" applyAlignment="1" applyProtection="1">
      <alignment horizontal="center" vertical="center"/>
      <protection/>
    </xf>
    <xf numFmtId="178" fontId="5" fillId="0" borderId="137" xfId="51" applyFont="1" applyBorder="1" applyAlignment="1" applyProtection="1">
      <alignment horizontal="center" vertical="center"/>
      <protection/>
    </xf>
    <xf numFmtId="0" fontId="4" fillId="0" borderId="0" xfId="45" applyFont="1" applyAlignment="1" applyProtection="1">
      <alignment horizontal="left" vertical="center" wrapText="1"/>
      <protection/>
    </xf>
    <xf numFmtId="9" fontId="5" fillId="0" borderId="14" xfId="56" applyNumberFormat="1" applyFont="1" applyBorder="1" applyAlignment="1" applyProtection="1">
      <alignment horizontal="center" vertical="center"/>
      <protection/>
    </xf>
    <xf numFmtId="178" fontId="5" fillId="0" borderId="131" xfId="49" applyFont="1" applyBorder="1" applyAlignment="1" applyProtection="1">
      <alignment horizontal="center" vertical="center"/>
      <protection/>
    </xf>
    <xf numFmtId="0" fontId="4" fillId="0" borderId="0" xfId="45" applyFont="1" applyAlignment="1" applyProtection="1">
      <alignment horizontal="right" vertical="center"/>
      <protection/>
    </xf>
    <xf numFmtId="178" fontId="4" fillId="0" borderId="0" xfId="49" applyFont="1" applyAlignment="1" applyProtection="1">
      <alignment horizontal="left"/>
      <protection/>
    </xf>
    <xf numFmtId="200" fontId="4" fillId="0" borderId="0" xfId="49" applyNumberFormat="1" applyFont="1" applyAlignment="1" applyProtection="1">
      <alignment horizontal="center"/>
      <protection/>
    </xf>
    <xf numFmtId="0" fontId="0" fillId="0" borderId="0" xfId="45" applyFont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/>
      <protection locked="0"/>
    </xf>
    <xf numFmtId="0" fontId="13" fillId="0" borderId="0" xfId="45" applyFont="1" applyAlignment="1" applyProtection="1">
      <alignment horizontal="center"/>
      <protection locked="0"/>
    </xf>
    <xf numFmtId="10" fontId="0" fillId="0" borderId="0" xfId="45" applyNumberFormat="1" applyAlignment="1" applyProtection="1">
      <alignment horizontal="center"/>
      <protection locked="0"/>
    </xf>
    <xf numFmtId="0" fontId="0" fillId="0" borderId="0" xfId="45" applyFont="1" applyAlignment="1">
      <alignment horizontal="center" vertical="center" wrapText="1"/>
      <protection/>
    </xf>
    <xf numFmtId="0" fontId="4" fillId="0" borderId="0" xfId="45" applyFont="1" applyAlignment="1">
      <alignment horizontal="center" vertical="center"/>
      <protection/>
    </xf>
    <xf numFmtId="0" fontId="13" fillId="0" borderId="0" xfId="45" applyFont="1" applyAlignment="1">
      <alignment horizontal="center" vertical="center"/>
      <protection/>
    </xf>
    <xf numFmtId="0" fontId="3" fillId="0" borderId="81" xfId="45" applyFont="1" applyBorder="1" applyAlignment="1">
      <alignment horizontal="center" vertical="center" wrapText="1"/>
      <protection/>
    </xf>
    <xf numFmtId="0" fontId="68" fillId="36" borderId="28" xfId="45" applyFont="1" applyFill="1" applyBorder="1" applyAlignment="1">
      <alignment horizontal="center" vertical="center" wrapText="1"/>
      <protection/>
    </xf>
    <xf numFmtId="0" fontId="0" fillId="0" borderId="0" xfId="45" applyFont="1" applyAlignment="1">
      <alignment horizontal="center" vertical="center"/>
      <protection/>
    </xf>
    <xf numFmtId="0" fontId="2" fillId="0" borderId="0" xfId="45" applyFont="1" applyAlignment="1">
      <alignment horizontal="center" vertical="center"/>
      <protection/>
    </xf>
    <xf numFmtId="0" fontId="3" fillId="0" borderId="0" xfId="45" applyFont="1" applyAlignment="1">
      <alignment horizontal="center" vertical="center"/>
      <protection/>
    </xf>
    <xf numFmtId="0" fontId="5" fillId="0" borderId="0" xfId="45" applyFont="1" applyAlignment="1">
      <alignment horizontal="center" vertical="center"/>
      <protection/>
    </xf>
    <xf numFmtId="0" fontId="4" fillId="0" borderId="6" xfId="45" applyFont="1" applyBorder="1" applyAlignment="1">
      <alignment horizontal="left" vertical="center" wrapText="1"/>
      <protection/>
    </xf>
  </cellXfs>
  <cellStyles count="7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3" xfId="53"/>
    <cellStyle name="Moeda 4" xfId="54"/>
    <cellStyle name="Neutra" xfId="55"/>
    <cellStyle name="Normal 2" xfId="56"/>
    <cellStyle name="Normal 2 2" xfId="57"/>
    <cellStyle name="Normal 2 3" xfId="58"/>
    <cellStyle name="Normal 2 4" xfId="59"/>
    <cellStyle name="Normal 2 4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Normal_Orçamento RETIFICADO DA OBRA JUNHO - CERTO" xfId="70"/>
    <cellStyle name="Nota" xfId="71"/>
    <cellStyle name="planilhas" xfId="72"/>
    <cellStyle name="Percent" xfId="73"/>
    <cellStyle name="Porcentagem 2" xfId="74"/>
    <cellStyle name="Saída" xfId="75"/>
    <cellStyle name="Comma [0]" xfId="76"/>
    <cellStyle name="Separador de milhares 2" xfId="77"/>
    <cellStyle name="Separador de milhares 3" xfId="78"/>
    <cellStyle name="SNEVERS" xfId="79"/>
    <cellStyle name="Texto de Aviso" xfId="80"/>
    <cellStyle name="Texto Explicativo" xfId="81"/>
    <cellStyle name="Título" xfId="82"/>
    <cellStyle name="Título 1" xfId="83"/>
    <cellStyle name="Título 2" xfId="84"/>
    <cellStyle name="Título 3" xfId="85"/>
    <cellStyle name="Título 4" xfId="86"/>
    <cellStyle name="Total" xfId="87"/>
    <cellStyle name="Comma" xfId="88"/>
    <cellStyle name="Vírgula 2" xfId="89"/>
  </cellStyles>
  <dxfs count="9"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1</xdr:col>
      <xdr:colOff>228600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7"/>
  <sheetViews>
    <sheetView tabSelected="1" view="pageBreakPreview" zoomScale="85" zoomScaleNormal="85" zoomScaleSheetLayoutView="85" workbookViewId="0" topLeftCell="A42">
      <selection activeCell="F58" sqref="F58"/>
    </sheetView>
  </sheetViews>
  <sheetFormatPr defaultColWidth="9.140625" defaultRowHeight="16.5" customHeight="1" outlineLevelRow="1"/>
  <cols>
    <col min="1" max="1" width="12.00390625" style="74" customWidth="1"/>
    <col min="2" max="2" width="13.7109375" style="74" customWidth="1"/>
    <col min="3" max="3" width="15.8515625" style="74" customWidth="1"/>
    <col min="4" max="4" width="90.140625" style="2" customWidth="1"/>
    <col min="5" max="5" width="10.7109375" style="74" customWidth="1"/>
    <col min="6" max="6" width="11.7109375" style="98" customWidth="1"/>
    <col min="7" max="7" width="14.00390625" style="98" customWidth="1"/>
    <col min="8" max="8" width="31.8515625" style="104" customWidth="1"/>
    <col min="9" max="9" width="13.140625" style="102" customWidth="1"/>
    <col min="10" max="10" width="12.421875" style="2" customWidth="1"/>
    <col min="11" max="12" width="9.140625" style="54" customWidth="1"/>
    <col min="13" max="13" width="15.8515625" style="54" bestFit="1" customWidth="1"/>
    <col min="14" max="16384" width="9.140625" style="54" customWidth="1"/>
  </cols>
  <sheetData>
    <row r="1" spans="1:10" ht="30" customHeight="1">
      <c r="A1" s="70"/>
      <c r="B1" s="71"/>
      <c r="C1" s="71"/>
      <c r="D1" s="71"/>
      <c r="E1" s="71"/>
      <c r="F1" s="71"/>
      <c r="G1" s="71"/>
      <c r="H1" s="71"/>
      <c r="I1" s="112"/>
      <c r="J1" s="72"/>
    </row>
    <row r="2" spans="1:10" ht="15.75" customHeight="1">
      <c r="A2" s="73"/>
      <c r="B2" s="54"/>
      <c r="C2" s="113"/>
      <c r="D2" s="113"/>
      <c r="E2" s="113"/>
      <c r="F2" s="113"/>
      <c r="G2" s="113"/>
      <c r="H2" s="113"/>
      <c r="I2" s="114"/>
      <c r="J2" s="3"/>
    </row>
    <row r="3" spans="1:10" ht="18" customHeight="1">
      <c r="A3" s="73"/>
      <c r="B3" s="54"/>
      <c r="C3" s="113"/>
      <c r="D3" s="113"/>
      <c r="E3" s="113"/>
      <c r="F3" s="113"/>
      <c r="G3" s="113"/>
      <c r="H3" s="113"/>
      <c r="I3" s="114"/>
      <c r="J3" s="72"/>
    </row>
    <row r="4" spans="1:10" ht="15.75" customHeight="1">
      <c r="A4" s="73"/>
      <c r="B4" s="54"/>
      <c r="C4" s="113"/>
      <c r="D4" s="113"/>
      <c r="E4" s="113"/>
      <c r="F4" s="113"/>
      <c r="G4" s="113"/>
      <c r="H4" s="113"/>
      <c r="I4" s="114"/>
      <c r="J4" s="72"/>
    </row>
    <row r="5" spans="1:10" s="55" customFormat="1" ht="15.75" customHeight="1">
      <c r="A5" s="115" t="s">
        <v>2</v>
      </c>
      <c r="B5" s="116"/>
      <c r="C5" s="117"/>
      <c r="D5" s="117" t="s">
        <v>572</v>
      </c>
      <c r="E5" s="116"/>
      <c r="F5" s="118"/>
      <c r="G5" s="118"/>
      <c r="H5" s="118"/>
      <c r="I5" s="119"/>
      <c r="J5" s="3"/>
    </row>
    <row r="6" spans="1:10" s="55" customFormat="1" ht="6" customHeight="1">
      <c r="A6" s="120"/>
      <c r="B6" s="116"/>
      <c r="C6" s="121"/>
      <c r="D6" s="121"/>
      <c r="E6" s="116"/>
      <c r="F6" s="118"/>
      <c r="G6" s="118"/>
      <c r="H6" s="118"/>
      <c r="I6" s="122"/>
      <c r="J6" s="3"/>
    </row>
    <row r="7" spans="1:10" s="55" customFormat="1" ht="15.75" customHeight="1">
      <c r="A7" s="123" t="s">
        <v>3</v>
      </c>
      <c r="B7" s="117"/>
      <c r="C7" s="117"/>
      <c r="D7" s="117" t="s">
        <v>573</v>
      </c>
      <c r="E7" s="116"/>
      <c r="F7" s="361"/>
      <c r="G7" s="361"/>
      <c r="H7" s="124"/>
      <c r="I7" s="125"/>
      <c r="J7" s="3"/>
    </row>
    <row r="8" spans="1:10" s="55" customFormat="1" ht="6" customHeight="1">
      <c r="A8" s="123"/>
      <c r="B8" s="117"/>
      <c r="C8" s="117"/>
      <c r="D8" s="117"/>
      <c r="E8" s="116"/>
      <c r="F8" s="126"/>
      <c r="G8" s="116"/>
      <c r="H8" s="116"/>
      <c r="I8" s="125"/>
      <c r="J8" s="3"/>
    </row>
    <row r="9" spans="1:10" s="55" customFormat="1" ht="15.75" customHeight="1">
      <c r="A9" s="123" t="s">
        <v>6</v>
      </c>
      <c r="B9" s="117"/>
      <c r="C9" s="117"/>
      <c r="D9" s="117" t="s">
        <v>1593</v>
      </c>
      <c r="E9" s="116"/>
      <c r="F9" s="361"/>
      <c r="G9" s="361"/>
      <c r="H9" s="127"/>
      <c r="I9" s="128"/>
      <c r="J9" s="3"/>
    </row>
    <row r="10" spans="1:10" s="55" customFormat="1" ht="6" customHeight="1">
      <c r="A10" s="129"/>
      <c r="B10" s="116"/>
      <c r="C10" s="121"/>
      <c r="D10" s="121"/>
      <c r="E10" s="116"/>
      <c r="F10" s="130"/>
      <c r="G10" s="130"/>
      <c r="H10" s="131"/>
      <c r="I10" s="132"/>
      <c r="J10" s="3"/>
    </row>
    <row r="11" spans="1:10" s="55" customFormat="1" ht="16.5" customHeight="1" thickBot="1">
      <c r="A11" s="133" t="s">
        <v>368</v>
      </c>
      <c r="B11" s="134"/>
      <c r="C11" s="134"/>
      <c r="D11" s="135" t="s">
        <v>543</v>
      </c>
      <c r="E11" s="134"/>
      <c r="F11" s="337"/>
      <c r="G11" s="337"/>
      <c r="H11" s="136"/>
      <c r="I11" s="137"/>
      <c r="J11" s="63"/>
    </row>
    <row r="12" spans="1:10" ht="16.5" customHeight="1" thickBot="1">
      <c r="A12" s="138"/>
      <c r="B12" s="139"/>
      <c r="C12" s="139"/>
      <c r="D12" s="140"/>
      <c r="E12" s="141"/>
      <c r="F12" s="142"/>
      <c r="G12" s="141"/>
      <c r="H12" s="141"/>
      <c r="I12" s="143"/>
      <c r="J12" s="10" t="s">
        <v>9</v>
      </c>
    </row>
    <row r="13" spans="1:10" s="56" customFormat="1" ht="18.75" customHeight="1" thickBot="1">
      <c r="A13" s="144" t="s">
        <v>369</v>
      </c>
      <c r="B13" s="144" t="s">
        <v>375</v>
      </c>
      <c r="C13" s="145" t="s">
        <v>11</v>
      </c>
      <c r="D13" s="146" t="s">
        <v>550</v>
      </c>
      <c r="E13" s="147" t="s">
        <v>13</v>
      </c>
      <c r="F13" s="148" t="s">
        <v>14</v>
      </c>
      <c r="G13" s="149" t="s">
        <v>15</v>
      </c>
      <c r="H13" s="150" t="s">
        <v>551</v>
      </c>
      <c r="I13" s="151" t="s">
        <v>16</v>
      </c>
      <c r="J13" s="39"/>
    </row>
    <row r="14" spans="1:10" s="57" customFormat="1" ht="16.5" customHeight="1" thickBot="1">
      <c r="A14" s="359">
        <v>1</v>
      </c>
      <c r="B14" s="360"/>
      <c r="C14" s="152"/>
      <c r="D14" s="153" t="s">
        <v>579</v>
      </c>
      <c r="E14" s="154"/>
      <c r="F14" s="154"/>
      <c r="G14" s="154"/>
      <c r="H14" s="155">
        <f>H15+H19+H26+H37</f>
        <v>0</v>
      </c>
      <c r="I14" s="156" t="e">
        <f aca="true" t="shared" si="0" ref="I14:I45">H14/$G$620</f>
        <v>#DIV/0!</v>
      </c>
      <c r="J14" s="64">
        <v>0</v>
      </c>
    </row>
    <row r="15" spans="1:10" ht="13.5" customHeight="1" outlineLevel="1">
      <c r="A15" s="342" t="s">
        <v>24</v>
      </c>
      <c r="B15" s="343"/>
      <c r="C15" s="157"/>
      <c r="D15" s="158" t="s">
        <v>549</v>
      </c>
      <c r="E15" s="159"/>
      <c r="F15" s="159"/>
      <c r="G15" s="159"/>
      <c r="H15" s="159">
        <f>SUM(H16:H18)</f>
        <v>0</v>
      </c>
      <c r="I15" s="160" t="e">
        <f t="shared" si="0"/>
        <v>#DIV/0!</v>
      </c>
      <c r="J15" s="64">
        <v>0</v>
      </c>
    </row>
    <row r="16" spans="1:10" ht="12.75" outlineLevel="1">
      <c r="A16" s="161" t="s">
        <v>25</v>
      </c>
      <c r="B16" s="162">
        <v>93567</v>
      </c>
      <c r="C16" s="163" t="s">
        <v>835</v>
      </c>
      <c r="D16" s="164" t="s">
        <v>836</v>
      </c>
      <c r="E16" s="165" t="s">
        <v>556</v>
      </c>
      <c r="F16" s="166">
        <v>24</v>
      </c>
      <c r="G16" s="78"/>
      <c r="H16" s="167">
        <f>ROUND((F16*G16),2)</f>
        <v>0</v>
      </c>
      <c r="I16" s="168" t="e">
        <f t="shared" si="0"/>
        <v>#DIV/0!</v>
      </c>
      <c r="J16" s="64">
        <v>0</v>
      </c>
    </row>
    <row r="17" spans="1:10" ht="12.75" customHeight="1" outlineLevel="1">
      <c r="A17" s="161" t="s">
        <v>26</v>
      </c>
      <c r="B17" s="169">
        <v>94295</v>
      </c>
      <c r="C17" s="163" t="s">
        <v>835</v>
      </c>
      <c r="D17" s="164" t="s">
        <v>837</v>
      </c>
      <c r="E17" s="165" t="s">
        <v>556</v>
      </c>
      <c r="F17" s="166">
        <v>24</v>
      </c>
      <c r="G17" s="78"/>
      <c r="H17" s="167">
        <f>ROUND((F17*G17),2)</f>
        <v>0</v>
      </c>
      <c r="I17" s="168" t="e">
        <f t="shared" si="0"/>
        <v>#DIV/0!</v>
      </c>
      <c r="J17" s="64">
        <v>0</v>
      </c>
    </row>
    <row r="18" spans="1:10" ht="12.75" outlineLevel="1">
      <c r="A18" s="161" t="s">
        <v>27</v>
      </c>
      <c r="B18" s="170">
        <v>93572</v>
      </c>
      <c r="C18" s="163" t="s">
        <v>835</v>
      </c>
      <c r="D18" s="164" t="s">
        <v>838</v>
      </c>
      <c r="E18" s="165" t="s">
        <v>556</v>
      </c>
      <c r="F18" s="166">
        <v>48</v>
      </c>
      <c r="G18" s="78"/>
      <c r="H18" s="167">
        <f>ROUND((F18*G18),2)</f>
        <v>0</v>
      </c>
      <c r="I18" s="171" t="e">
        <f t="shared" si="0"/>
        <v>#DIV/0!</v>
      </c>
      <c r="J18" s="64">
        <v>0</v>
      </c>
    </row>
    <row r="19" spans="1:10" ht="12.75" customHeight="1" outlineLevel="1">
      <c r="A19" s="338" t="s">
        <v>31</v>
      </c>
      <c r="B19" s="339"/>
      <c r="C19" s="172"/>
      <c r="D19" s="173" t="s">
        <v>580</v>
      </c>
      <c r="E19" s="174"/>
      <c r="F19" s="174"/>
      <c r="G19" s="174"/>
      <c r="H19" s="174">
        <f>SUM(H20:H25)</f>
        <v>0</v>
      </c>
      <c r="I19" s="175" t="e">
        <f t="shared" si="0"/>
        <v>#DIV/0!</v>
      </c>
      <c r="J19" s="64">
        <v>0</v>
      </c>
    </row>
    <row r="20" spans="1:10" ht="12.75" outlineLevel="1">
      <c r="A20" s="161" t="s">
        <v>33</v>
      </c>
      <c r="B20" s="162" t="s">
        <v>575</v>
      </c>
      <c r="C20" s="163" t="s">
        <v>832</v>
      </c>
      <c r="D20" s="164" t="s">
        <v>839</v>
      </c>
      <c r="E20" s="165" t="s">
        <v>840</v>
      </c>
      <c r="F20" s="166">
        <v>158.39999999999998</v>
      </c>
      <c r="G20" s="78"/>
      <c r="H20" s="167">
        <f aca="true" t="shared" si="1" ref="H20:H25">ROUND((F20*G20),2)</f>
        <v>0</v>
      </c>
      <c r="I20" s="168" t="e">
        <f t="shared" si="0"/>
        <v>#DIV/0!</v>
      </c>
      <c r="J20" s="64">
        <v>0</v>
      </c>
    </row>
    <row r="21" spans="1:10" ht="12.75" customHeight="1" outlineLevel="1">
      <c r="A21" s="161" t="s">
        <v>393</v>
      </c>
      <c r="B21" s="169" t="s">
        <v>576</v>
      </c>
      <c r="C21" s="163" t="s">
        <v>832</v>
      </c>
      <c r="D21" s="164" t="s">
        <v>841</v>
      </c>
      <c r="E21" s="165" t="s">
        <v>840</v>
      </c>
      <c r="F21" s="166">
        <v>86.39999999999999</v>
      </c>
      <c r="G21" s="78"/>
      <c r="H21" s="167">
        <f t="shared" si="1"/>
        <v>0</v>
      </c>
      <c r="I21" s="168" t="e">
        <f t="shared" si="0"/>
        <v>#DIV/0!</v>
      </c>
      <c r="J21" s="64">
        <v>0</v>
      </c>
    </row>
    <row r="22" spans="1:10" ht="12.75" outlineLevel="1">
      <c r="A22" s="161" t="s">
        <v>394</v>
      </c>
      <c r="B22" s="170" t="s">
        <v>577</v>
      </c>
      <c r="C22" s="163" t="s">
        <v>832</v>
      </c>
      <c r="D22" s="164" t="s">
        <v>842</v>
      </c>
      <c r="E22" s="165" t="s">
        <v>840</v>
      </c>
      <c r="F22" s="166">
        <v>129.6</v>
      </c>
      <c r="G22" s="78"/>
      <c r="H22" s="167">
        <f t="shared" si="1"/>
        <v>0</v>
      </c>
      <c r="I22" s="168" t="e">
        <f t="shared" si="0"/>
        <v>#DIV/0!</v>
      </c>
      <c r="J22" s="64">
        <v>0</v>
      </c>
    </row>
    <row r="23" spans="1:10" ht="12.75" outlineLevel="1">
      <c r="A23" s="161" t="s">
        <v>395</v>
      </c>
      <c r="B23" s="176" t="s">
        <v>578</v>
      </c>
      <c r="C23" s="163" t="s">
        <v>832</v>
      </c>
      <c r="D23" s="164" t="s">
        <v>843</v>
      </c>
      <c r="E23" s="165" t="s">
        <v>840</v>
      </c>
      <c r="F23" s="177">
        <v>12</v>
      </c>
      <c r="G23" s="78"/>
      <c r="H23" s="167">
        <f t="shared" si="1"/>
        <v>0</v>
      </c>
      <c r="I23" s="168" t="e">
        <f t="shared" si="0"/>
        <v>#DIV/0!</v>
      </c>
      <c r="J23" s="64">
        <v>0</v>
      </c>
    </row>
    <row r="24" spans="1:10" ht="12.75" customHeight="1" outlineLevel="1">
      <c r="A24" s="161" t="s">
        <v>396</v>
      </c>
      <c r="B24" s="178" t="s">
        <v>28</v>
      </c>
      <c r="C24" s="163" t="s">
        <v>832</v>
      </c>
      <c r="D24" s="164" t="s">
        <v>844</v>
      </c>
      <c r="E24" s="165" t="s">
        <v>29</v>
      </c>
      <c r="F24" s="166">
        <v>264.07</v>
      </c>
      <c r="G24" s="78"/>
      <c r="H24" s="167">
        <f t="shared" si="1"/>
        <v>0</v>
      </c>
      <c r="I24" s="168" t="e">
        <f t="shared" si="0"/>
        <v>#DIV/0!</v>
      </c>
      <c r="J24" s="64">
        <v>0</v>
      </c>
    </row>
    <row r="25" spans="1:10" ht="12.75" customHeight="1" outlineLevel="1">
      <c r="A25" s="161" t="s">
        <v>397</v>
      </c>
      <c r="B25" s="162" t="s">
        <v>30</v>
      </c>
      <c r="C25" s="163" t="s">
        <v>832</v>
      </c>
      <c r="D25" s="164" t="s">
        <v>845</v>
      </c>
      <c r="E25" s="165" t="s">
        <v>29</v>
      </c>
      <c r="F25" s="177">
        <v>564</v>
      </c>
      <c r="G25" s="78"/>
      <c r="H25" s="167">
        <f t="shared" si="1"/>
        <v>0</v>
      </c>
      <c r="I25" s="171" t="e">
        <f t="shared" si="0"/>
        <v>#DIV/0!</v>
      </c>
      <c r="J25" s="64">
        <v>0</v>
      </c>
    </row>
    <row r="26" spans="1:10" ht="12.75" customHeight="1" outlineLevel="1">
      <c r="A26" s="338" t="s">
        <v>612</v>
      </c>
      <c r="B26" s="339"/>
      <c r="C26" s="172"/>
      <c r="D26" s="173" t="s">
        <v>32</v>
      </c>
      <c r="E26" s="174"/>
      <c r="F26" s="174"/>
      <c r="G26" s="174"/>
      <c r="H26" s="174">
        <f>SUM(H27:H36)</f>
        <v>0</v>
      </c>
      <c r="I26" s="175" t="e">
        <f t="shared" si="0"/>
        <v>#DIV/0!</v>
      </c>
      <c r="J26" s="64">
        <v>0</v>
      </c>
    </row>
    <row r="27" spans="1:10" ht="12.75" outlineLevel="1">
      <c r="A27" s="161" t="s">
        <v>601</v>
      </c>
      <c r="B27" s="179">
        <v>200113</v>
      </c>
      <c r="C27" s="163" t="s">
        <v>846</v>
      </c>
      <c r="D27" s="164" t="s">
        <v>847</v>
      </c>
      <c r="E27" s="165" t="s">
        <v>848</v>
      </c>
      <c r="F27" s="180">
        <v>1</v>
      </c>
      <c r="G27" s="78"/>
      <c r="H27" s="167">
        <f>ROUND((F27*G27),2)</f>
        <v>0</v>
      </c>
      <c r="I27" s="168" t="e">
        <f t="shared" si="0"/>
        <v>#DIV/0!</v>
      </c>
      <c r="J27" s="64">
        <v>0</v>
      </c>
    </row>
    <row r="28" spans="1:10" ht="12.75" outlineLevel="1">
      <c r="A28" s="161" t="s">
        <v>602</v>
      </c>
      <c r="B28" s="179">
        <v>200114</v>
      </c>
      <c r="C28" s="163" t="s">
        <v>846</v>
      </c>
      <c r="D28" s="164" t="s">
        <v>849</v>
      </c>
      <c r="E28" s="165" t="s">
        <v>840</v>
      </c>
      <c r="F28" s="180">
        <v>7474</v>
      </c>
      <c r="G28" s="78"/>
      <c r="H28" s="167">
        <f aca="true" t="shared" si="2" ref="H28:H36">ROUND((F28*G28),2)</f>
        <v>0</v>
      </c>
      <c r="I28" s="168" t="e">
        <f t="shared" si="0"/>
        <v>#DIV/0!</v>
      </c>
      <c r="J28" s="64">
        <v>0</v>
      </c>
    </row>
    <row r="29" spans="1:10" ht="25.5" outlineLevel="1">
      <c r="A29" s="161" t="s">
        <v>603</v>
      </c>
      <c r="B29" s="181" t="s">
        <v>557</v>
      </c>
      <c r="C29" s="163" t="s">
        <v>833</v>
      </c>
      <c r="D29" s="164" t="s">
        <v>850</v>
      </c>
      <c r="E29" s="165" t="s">
        <v>171</v>
      </c>
      <c r="F29" s="180">
        <v>1</v>
      </c>
      <c r="G29" s="78"/>
      <c r="H29" s="167">
        <f t="shared" si="2"/>
        <v>0</v>
      </c>
      <c r="I29" s="168" t="e">
        <f t="shared" si="0"/>
        <v>#DIV/0!</v>
      </c>
      <c r="J29" s="64">
        <v>0</v>
      </c>
    </row>
    <row r="30" spans="1:10" ht="25.5" outlineLevel="1">
      <c r="A30" s="161" t="s">
        <v>604</v>
      </c>
      <c r="B30" s="182">
        <v>95967</v>
      </c>
      <c r="C30" s="163" t="s">
        <v>835</v>
      </c>
      <c r="D30" s="164" t="s">
        <v>851</v>
      </c>
      <c r="E30" s="165" t="s">
        <v>34</v>
      </c>
      <c r="F30" s="180">
        <v>50</v>
      </c>
      <c r="G30" s="78"/>
      <c r="H30" s="167">
        <f t="shared" si="2"/>
        <v>0</v>
      </c>
      <c r="I30" s="168" t="e">
        <f t="shared" si="0"/>
        <v>#DIV/0!</v>
      </c>
      <c r="J30" s="64">
        <v>0</v>
      </c>
    </row>
    <row r="31" spans="1:10" ht="12.75" outlineLevel="1">
      <c r="A31" s="161" t="s">
        <v>605</v>
      </c>
      <c r="B31" s="181">
        <v>20101</v>
      </c>
      <c r="C31" s="163" t="s">
        <v>852</v>
      </c>
      <c r="D31" s="164" t="s">
        <v>853</v>
      </c>
      <c r="E31" s="165" t="s">
        <v>29</v>
      </c>
      <c r="F31" s="180">
        <v>120</v>
      </c>
      <c r="G31" s="78"/>
      <c r="H31" s="167">
        <f t="shared" si="2"/>
        <v>0</v>
      </c>
      <c r="I31" s="168" t="e">
        <f t="shared" si="0"/>
        <v>#DIV/0!</v>
      </c>
      <c r="J31" s="64">
        <v>0</v>
      </c>
    </row>
    <row r="32" spans="1:10" ht="12.75" outlineLevel="1">
      <c r="A32" s="161" t="s">
        <v>606</v>
      </c>
      <c r="B32" s="181">
        <v>200202</v>
      </c>
      <c r="C32" s="163" t="s">
        <v>846</v>
      </c>
      <c r="D32" s="164" t="s">
        <v>854</v>
      </c>
      <c r="E32" s="165" t="s">
        <v>171</v>
      </c>
      <c r="F32" s="180">
        <v>1</v>
      </c>
      <c r="G32" s="78"/>
      <c r="H32" s="167">
        <f t="shared" si="2"/>
        <v>0</v>
      </c>
      <c r="I32" s="168" t="e">
        <f t="shared" si="0"/>
        <v>#DIV/0!</v>
      </c>
      <c r="J32" s="64">
        <v>0</v>
      </c>
    </row>
    <row r="33" spans="1:10" ht="25.5" outlineLevel="1">
      <c r="A33" s="161" t="s">
        <v>607</v>
      </c>
      <c r="B33" s="181">
        <v>200203</v>
      </c>
      <c r="C33" s="163" t="s">
        <v>846</v>
      </c>
      <c r="D33" s="164" t="s">
        <v>855</v>
      </c>
      <c r="E33" s="165" t="s">
        <v>171</v>
      </c>
      <c r="F33" s="180">
        <v>12</v>
      </c>
      <c r="G33" s="78"/>
      <c r="H33" s="167">
        <f t="shared" si="2"/>
        <v>0</v>
      </c>
      <c r="I33" s="168" t="e">
        <f t="shared" si="0"/>
        <v>#DIV/0!</v>
      </c>
      <c r="J33" s="64">
        <v>0</v>
      </c>
    </row>
    <row r="34" spans="1:10" ht="12.75" outlineLevel="1">
      <c r="A34" s="161" t="s">
        <v>608</v>
      </c>
      <c r="B34" s="181">
        <v>200208</v>
      </c>
      <c r="C34" s="163" t="s">
        <v>846</v>
      </c>
      <c r="D34" s="164" t="s">
        <v>856</v>
      </c>
      <c r="E34" s="165" t="s">
        <v>171</v>
      </c>
      <c r="F34" s="180">
        <v>1</v>
      </c>
      <c r="G34" s="78"/>
      <c r="H34" s="167">
        <f t="shared" si="2"/>
        <v>0</v>
      </c>
      <c r="I34" s="168" t="e">
        <f t="shared" si="0"/>
        <v>#DIV/0!</v>
      </c>
      <c r="J34" s="64">
        <v>0</v>
      </c>
    </row>
    <row r="35" spans="1:10" ht="12.75" outlineLevel="1">
      <c r="A35" s="161" t="s">
        <v>609</v>
      </c>
      <c r="B35" s="181">
        <v>200209</v>
      </c>
      <c r="C35" s="163" t="s">
        <v>846</v>
      </c>
      <c r="D35" s="164" t="s">
        <v>857</v>
      </c>
      <c r="E35" s="165" t="s">
        <v>29</v>
      </c>
      <c r="F35" s="180">
        <v>30</v>
      </c>
      <c r="G35" s="78"/>
      <c r="H35" s="167">
        <f t="shared" si="2"/>
        <v>0</v>
      </c>
      <c r="I35" s="168" t="e">
        <f t="shared" si="0"/>
        <v>#DIV/0!</v>
      </c>
      <c r="J35" s="64">
        <v>0</v>
      </c>
    </row>
    <row r="36" spans="1:10" ht="12.75" outlineLevel="1">
      <c r="A36" s="161" t="s">
        <v>610</v>
      </c>
      <c r="B36" s="183" t="s">
        <v>506</v>
      </c>
      <c r="C36" s="163" t="s">
        <v>835</v>
      </c>
      <c r="D36" s="164" t="s">
        <v>858</v>
      </c>
      <c r="E36" s="165" t="s">
        <v>171</v>
      </c>
      <c r="F36" s="184">
        <v>3</v>
      </c>
      <c r="G36" s="78"/>
      <c r="H36" s="167">
        <f t="shared" si="2"/>
        <v>0</v>
      </c>
      <c r="I36" s="171" t="e">
        <f t="shared" si="0"/>
        <v>#DIV/0!</v>
      </c>
      <c r="J36" s="64">
        <v>0</v>
      </c>
    </row>
    <row r="37" spans="1:10" ht="12.75" customHeight="1" outlineLevel="1">
      <c r="A37" s="338" t="s">
        <v>613</v>
      </c>
      <c r="B37" s="339"/>
      <c r="C37" s="172"/>
      <c r="D37" s="173" t="s">
        <v>630</v>
      </c>
      <c r="E37" s="174"/>
      <c r="F37" s="174"/>
      <c r="G37" s="174"/>
      <c r="H37" s="174">
        <f>SUM(H38:H54)</f>
        <v>0</v>
      </c>
      <c r="I37" s="175" t="e">
        <f t="shared" si="0"/>
        <v>#DIV/0!</v>
      </c>
      <c r="J37" s="64">
        <v>0</v>
      </c>
    </row>
    <row r="38" spans="1:10" ht="25.5" outlineLevel="1">
      <c r="A38" s="161" t="s">
        <v>611</v>
      </c>
      <c r="B38" s="185" t="s">
        <v>559</v>
      </c>
      <c r="C38" s="163" t="s">
        <v>833</v>
      </c>
      <c r="D38" s="164" t="s">
        <v>859</v>
      </c>
      <c r="E38" s="165" t="s">
        <v>171</v>
      </c>
      <c r="F38" s="180">
        <v>1</v>
      </c>
      <c r="G38" s="78"/>
      <c r="H38" s="167">
        <f>ROUND((F38*G38),2)</f>
        <v>0</v>
      </c>
      <c r="I38" s="168" t="e">
        <f t="shared" si="0"/>
        <v>#DIV/0!</v>
      </c>
      <c r="J38" s="64">
        <v>0</v>
      </c>
    </row>
    <row r="39" spans="1:10" ht="12.75" outlineLevel="1">
      <c r="A39" s="161" t="s">
        <v>614</v>
      </c>
      <c r="B39" s="185" t="s">
        <v>544</v>
      </c>
      <c r="C39" s="163" t="s">
        <v>833</v>
      </c>
      <c r="D39" s="164" t="s">
        <v>860</v>
      </c>
      <c r="E39" s="165" t="s">
        <v>171</v>
      </c>
      <c r="F39" s="180">
        <v>30</v>
      </c>
      <c r="G39" s="78"/>
      <c r="H39" s="167">
        <f aca="true" t="shared" si="3" ref="H39:H54">ROUND((F39*G39),2)</f>
        <v>0</v>
      </c>
      <c r="I39" s="168" t="e">
        <f t="shared" si="0"/>
        <v>#DIV/0!</v>
      </c>
      <c r="J39" s="64">
        <v>0</v>
      </c>
    </row>
    <row r="40" spans="1:10" ht="12.75" outlineLevel="1">
      <c r="A40" s="161" t="s">
        <v>615</v>
      </c>
      <c r="B40" s="185" t="s">
        <v>545</v>
      </c>
      <c r="C40" s="163" t="s">
        <v>833</v>
      </c>
      <c r="D40" s="164" t="s">
        <v>588</v>
      </c>
      <c r="E40" s="165" t="s">
        <v>171</v>
      </c>
      <c r="F40" s="180">
        <v>20</v>
      </c>
      <c r="G40" s="78"/>
      <c r="H40" s="167">
        <f t="shared" si="3"/>
        <v>0</v>
      </c>
      <c r="I40" s="168" t="e">
        <f t="shared" si="0"/>
        <v>#DIV/0!</v>
      </c>
      <c r="J40" s="64">
        <v>0</v>
      </c>
    </row>
    <row r="41" spans="1:10" ht="12.75" outlineLevel="1">
      <c r="A41" s="161" t="s">
        <v>616</v>
      </c>
      <c r="B41" s="185" t="s">
        <v>545</v>
      </c>
      <c r="C41" s="163" t="s">
        <v>833</v>
      </c>
      <c r="D41" s="164" t="s">
        <v>598</v>
      </c>
      <c r="E41" s="165" t="s">
        <v>171</v>
      </c>
      <c r="F41" s="180">
        <v>3</v>
      </c>
      <c r="G41" s="78"/>
      <c r="H41" s="167">
        <f t="shared" si="3"/>
        <v>0</v>
      </c>
      <c r="I41" s="168" t="e">
        <f t="shared" si="0"/>
        <v>#DIV/0!</v>
      </c>
      <c r="J41" s="64">
        <v>0</v>
      </c>
    </row>
    <row r="42" spans="1:10" ht="12.75" outlineLevel="1">
      <c r="A42" s="161" t="s">
        <v>617</v>
      </c>
      <c r="B42" s="185" t="s">
        <v>545</v>
      </c>
      <c r="C42" s="163" t="s">
        <v>833</v>
      </c>
      <c r="D42" s="164" t="s">
        <v>589</v>
      </c>
      <c r="E42" s="165" t="s">
        <v>171</v>
      </c>
      <c r="F42" s="180">
        <v>10</v>
      </c>
      <c r="G42" s="78"/>
      <c r="H42" s="167">
        <f t="shared" si="3"/>
        <v>0</v>
      </c>
      <c r="I42" s="168" t="e">
        <f t="shared" si="0"/>
        <v>#DIV/0!</v>
      </c>
      <c r="J42" s="64">
        <v>0</v>
      </c>
    </row>
    <row r="43" spans="1:10" ht="12.75" outlineLevel="1">
      <c r="A43" s="161" t="s">
        <v>618</v>
      </c>
      <c r="B43" s="185" t="s">
        <v>545</v>
      </c>
      <c r="C43" s="163" t="s">
        <v>833</v>
      </c>
      <c r="D43" s="164" t="s">
        <v>590</v>
      </c>
      <c r="E43" s="165" t="s">
        <v>171</v>
      </c>
      <c r="F43" s="180">
        <v>10</v>
      </c>
      <c r="G43" s="78"/>
      <c r="H43" s="167">
        <f t="shared" si="3"/>
        <v>0</v>
      </c>
      <c r="I43" s="168" t="e">
        <f t="shared" si="0"/>
        <v>#DIV/0!</v>
      </c>
      <c r="J43" s="64">
        <v>0</v>
      </c>
    </row>
    <row r="44" spans="1:10" ht="12.75" outlineLevel="1">
      <c r="A44" s="161" t="s">
        <v>619</v>
      </c>
      <c r="B44" s="185" t="s">
        <v>547</v>
      </c>
      <c r="C44" s="163" t="s">
        <v>833</v>
      </c>
      <c r="D44" s="164" t="s">
        <v>861</v>
      </c>
      <c r="E44" s="165" t="s">
        <v>171</v>
      </c>
      <c r="F44" s="180">
        <v>30</v>
      </c>
      <c r="G44" s="78"/>
      <c r="H44" s="167">
        <f t="shared" si="3"/>
        <v>0</v>
      </c>
      <c r="I44" s="168" t="e">
        <f t="shared" si="0"/>
        <v>#DIV/0!</v>
      </c>
      <c r="J44" s="64">
        <v>0</v>
      </c>
    </row>
    <row r="45" spans="1:10" ht="12.75" outlineLevel="1">
      <c r="A45" s="161" t="s">
        <v>620</v>
      </c>
      <c r="B45" s="185" t="s">
        <v>546</v>
      </c>
      <c r="C45" s="163" t="s">
        <v>833</v>
      </c>
      <c r="D45" s="164" t="s">
        <v>862</v>
      </c>
      <c r="E45" s="165" t="s">
        <v>171</v>
      </c>
      <c r="F45" s="180">
        <v>30</v>
      </c>
      <c r="G45" s="78"/>
      <c r="H45" s="167">
        <f t="shared" si="3"/>
        <v>0</v>
      </c>
      <c r="I45" s="168" t="e">
        <f t="shared" si="0"/>
        <v>#DIV/0!</v>
      </c>
      <c r="J45" s="64">
        <v>0</v>
      </c>
    </row>
    <row r="46" spans="1:10" ht="12.75" outlineLevel="1">
      <c r="A46" s="161" t="s">
        <v>621</v>
      </c>
      <c r="B46" s="185" t="s">
        <v>548</v>
      </c>
      <c r="C46" s="163" t="s">
        <v>833</v>
      </c>
      <c r="D46" s="164" t="s">
        <v>863</v>
      </c>
      <c r="E46" s="165" t="s">
        <v>171</v>
      </c>
      <c r="F46" s="180">
        <v>10</v>
      </c>
      <c r="G46" s="78"/>
      <c r="H46" s="167">
        <f t="shared" si="3"/>
        <v>0</v>
      </c>
      <c r="I46" s="168" t="e">
        <f aca="true" t="shared" si="4" ref="I46:I77">H46/$G$620</f>
        <v>#DIV/0!</v>
      </c>
      <c r="J46" s="64">
        <v>0</v>
      </c>
    </row>
    <row r="47" spans="1:10" ht="12.75" outlineLevel="1">
      <c r="A47" s="161" t="s">
        <v>622</v>
      </c>
      <c r="B47" s="185" t="s">
        <v>546</v>
      </c>
      <c r="C47" s="163" t="s">
        <v>833</v>
      </c>
      <c r="D47" s="164" t="s">
        <v>591</v>
      </c>
      <c r="E47" s="165" t="s">
        <v>171</v>
      </c>
      <c r="F47" s="180">
        <v>10</v>
      </c>
      <c r="G47" s="78"/>
      <c r="H47" s="167">
        <f t="shared" si="3"/>
        <v>0</v>
      </c>
      <c r="I47" s="168" t="e">
        <f t="shared" si="4"/>
        <v>#DIV/0!</v>
      </c>
      <c r="J47" s="64">
        <v>0</v>
      </c>
    </row>
    <row r="48" spans="1:10" ht="12.75" outlineLevel="1">
      <c r="A48" s="161" t="s">
        <v>623</v>
      </c>
      <c r="B48" s="185" t="s">
        <v>547</v>
      </c>
      <c r="C48" s="163" t="s">
        <v>833</v>
      </c>
      <c r="D48" s="164" t="s">
        <v>594</v>
      </c>
      <c r="E48" s="165" t="s">
        <v>171</v>
      </c>
      <c r="F48" s="180">
        <v>15</v>
      </c>
      <c r="G48" s="78"/>
      <c r="H48" s="167">
        <f t="shared" si="3"/>
        <v>0</v>
      </c>
      <c r="I48" s="168" t="e">
        <f t="shared" si="4"/>
        <v>#DIV/0!</v>
      </c>
      <c r="J48" s="64">
        <v>0</v>
      </c>
    </row>
    <row r="49" spans="1:10" ht="12.75" outlineLevel="1">
      <c r="A49" s="161" t="s">
        <v>624</v>
      </c>
      <c r="B49" s="185" t="s">
        <v>544</v>
      </c>
      <c r="C49" s="163" t="s">
        <v>833</v>
      </c>
      <c r="D49" s="164" t="s">
        <v>592</v>
      </c>
      <c r="E49" s="165" t="s">
        <v>171</v>
      </c>
      <c r="F49" s="180">
        <v>3</v>
      </c>
      <c r="G49" s="78"/>
      <c r="H49" s="167">
        <f t="shared" si="3"/>
        <v>0</v>
      </c>
      <c r="I49" s="168" t="e">
        <f t="shared" si="4"/>
        <v>#DIV/0!</v>
      </c>
      <c r="J49" s="64">
        <v>0</v>
      </c>
    </row>
    <row r="50" spans="1:10" ht="12.75" outlineLevel="1">
      <c r="A50" s="161" t="s">
        <v>625</v>
      </c>
      <c r="B50" s="185" t="s">
        <v>544</v>
      </c>
      <c r="C50" s="163" t="s">
        <v>833</v>
      </c>
      <c r="D50" s="164" t="s">
        <v>593</v>
      </c>
      <c r="E50" s="165" t="s">
        <v>171</v>
      </c>
      <c r="F50" s="180">
        <v>5</v>
      </c>
      <c r="G50" s="78"/>
      <c r="H50" s="167">
        <f t="shared" si="3"/>
        <v>0</v>
      </c>
      <c r="I50" s="168" t="e">
        <f t="shared" si="4"/>
        <v>#DIV/0!</v>
      </c>
      <c r="J50" s="64">
        <v>0</v>
      </c>
    </row>
    <row r="51" spans="1:10" ht="12.75" outlineLevel="1">
      <c r="A51" s="161" t="s">
        <v>626</v>
      </c>
      <c r="B51" s="185" t="s">
        <v>547</v>
      </c>
      <c r="C51" s="163" t="s">
        <v>833</v>
      </c>
      <c r="D51" s="164" t="s">
        <v>595</v>
      </c>
      <c r="E51" s="165" t="s">
        <v>171</v>
      </c>
      <c r="F51" s="180">
        <v>10</v>
      </c>
      <c r="G51" s="78"/>
      <c r="H51" s="167">
        <f t="shared" si="3"/>
        <v>0</v>
      </c>
      <c r="I51" s="168" t="e">
        <f t="shared" si="4"/>
        <v>#DIV/0!</v>
      </c>
      <c r="J51" s="64">
        <v>0</v>
      </c>
    </row>
    <row r="52" spans="1:10" ht="13.5" customHeight="1" outlineLevel="1">
      <c r="A52" s="161" t="s">
        <v>627</v>
      </c>
      <c r="B52" s="185" t="s">
        <v>544</v>
      </c>
      <c r="C52" s="163" t="s">
        <v>833</v>
      </c>
      <c r="D52" s="164" t="s">
        <v>596</v>
      </c>
      <c r="E52" s="165" t="s">
        <v>171</v>
      </c>
      <c r="F52" s="180">
        <v>5</v>
      </c>
      <c r="G52" s="78"/>
      <c r="H52" s="167">
        <f t="shared" si="3"/>
        <v>0</v>
      </c>
      <c r="I52" s="168" t="e">
        <f t="shared" si="4"/>
        <v>#DIV/0!</v>
      </c>
      <c r="J52" s="64">
        <v>0</v>
      </c>
    </row>
    <row r="53" spans="1:10" ht="15" customHeight="1" outlineLevel="1">
      <c r="A53" s="161" t="s">
        <v>628</v>
      </c>
      <c r="B53" s="185" t="s">
        <v>544</v>
      </c>
      <c r="C53" s="163" t="s">
        <v>833</v>
      </c>
      <c r="D53" s="164" t="s">
        <v>597</v>
      </c>
      <c r="E53" s="165" t="s">
        <v>171</v>
      </c>
      <c r="F53" s="180">
        <v>2</v>
      </c>
      <c r="G53" s="78"/>
      <c r="H53" s="167">
        <f t="shared" si="3"/>
        <v>0</v>
      </c>
      <c r="I53" s="168" t="e">
        <f t="shared" si="4"/>
        <v>#DIV/0!</v>
      </c>
      <c r="J53" s="64">
        <v>0</v>
      </c>
    </row>
    <row r="54" spans="1:10" ht="13.5" outlineLevel="1" thickBot="1">
      <c r="A54" s="161" t="s">
        <v>629</v>
      </c>
      <c r="B54" s="185" t="s">
        <v>544</v>
      </c>
      <c r="C54" s="186" t="s">
        <v>833</v>
      </c>
      <c r="D54" s="164" t="s">
        <v>599</v>
      </c>
      <c r="E54" s="187" t="s">
        <v>171</v>
      </c>
      <c r="F54" s="184">
        <v>6</v>
      </c>
      <c r="G54" s="78"/>
      <c r="H54" s="167">
        <f t="shared" si="3"/>
        <v>0</v>
      </c>
      <c r="I54" s="168" t="e">
        <f t="shared" si="4"/>
        <v>#DIV/0!</v>
      </c>
      <c r="J54" s="64">
        <v>0</v>
      </c>
    </row>
    <row r="55" spans="1:10" s="57" customFormat="1" ht="15.75" customHeight="1" thickBot="1">
      <c r="A55" s="340">
        <v>2</v>
      </c>
      <c r="B55" s="341"/>
      <c r="C55" s="152"/>
      <c r="D55" s="153" t="s">
        <v>600</v>
      </c>
      <c r="E55" s="154"/>
      <c r="F55" s="154"/>
      <c r="G55" s="154"/>
      <c r="H55" s="155">
        <f>H56+H59+H63</f>
        <v>0</v>
      </c>
      <c r="I55" s="156" t="e">
        <f t="shared" si="4"/>
        <v>#DIV/0!</v>
      </c>
      <c r="J55" s="64">
        <v>0</v>
      </c>
    </row>
    <row r="56" spans="1:10" s="57" customFormat="1" ht="14.25" customHeight="1" outlineLevel="1">
      <c r="A56" s="357" t="s">
        <v>35</v>
      </c>
      <c r="B56" s="358"/>
      <c r="C56" s="157"/>
      <c r="D56" s="158" t="s">
        <v>732</v>
      </c>
      <c r="E56" s="159"/>
      <c r="F56" s="159"/>
      <c r="G56" s="159"/>
      <c r="H56" s="159">
        <f>SUM(H57:H58)</f>
        <v>0</v>
      </c>
      <c r="I56" s="160" t="e">
        <f t="shared" si="4"/>
        <v>#DIV/0!</v>
      </c>
      <c r="J56" s="64">
        <v>0</v>
      </c>
    </row>
    <row r="57" spans="1:10" s="57" customFormat="1" ht="14.25" customHeight="1" outlineLevel="1">
      <c r="A57" s="188" t="s">
        <v>36</v>
      </c>
      <c r="B57" s="189" t="s">
        <v>729</v>
      </c>
      <c r="C57" s="163" t="s">
        <v>832</v>
      </c>
      <c r="D57" s="164" t="s">
        <v>864</v>
      </c>
      <c r="E57" s="165" t="s">
        <v>865</v>
      </c>
      <c r="F57" s="190">
        <v>1718.9127500000002</v>
      </c>
      <c r="G57" s="78"/>
      <c r="H57" s="167">
        <f>ROUND((F57*G57),2)</f>
        <v>0</v>
      </c>
      <c r="I57" s="168" t="e">
        <f t="shared" si="4"/>
        <v>#DIV/0!</v>
      </c>
      <c r="J57" s="64">
        <v>0</v>
      </c>
    </row>
    <row r="58" spans="1:10" s="57" customFormat="1" ht="14.25" customHeight="1" outlineLevel="1">
      <c r="A58" s="188" t="s">
        <v>38</v>
      </c>
      <c r="B58" s="191" t="s">
        <v>477</v>
      </c>
      <c r="C58" s="163" t="s">
        <v>832</v>
      </c>
      <c r="D58" s="164" t="s">
        <v>866</v>
      </c>
      <c r="E58" s="165" t="s">
        <v>507</v>
      </c>
      <c r="F58" s="177">
        <v>20626.953</v>
      </c>
      <c r="G58" s="78"/>
      <c r="H58" s="167">
        <f>ROUND((F58*G58),2)</f>
        <v>0</v>
      </c>
      <c r="I58" s="171" t="e">
        <f t="shared" si="4"/>
        <v>#DIV/0!</v>
      </c>
      <c r="J58" s="64">
        <v>0</v>
      </c>
    </row>
    <row r="59" spans="1:10" s="57" customFormat="1" ht="14.25" outlineLevel="1">
      <c r="A59" s="338" t="s">
        <v>39</v>
      </c>
      <c r="B59" s="339"/>
      <c r="C59" s="172"/>
      <c r="D59" s="192" t="s">
        <v>730</v>
      </c>
      <c r="E59" s="174"/>
      <c r="F59" s="174"/>
      <c r="G59" s="174"/>
      <c r="H59" s="174">
        <f>SUM(H60:H62)</f>
        <v>0</v>
      </c>
      <c r="I59" s="175" t="e">
        <f t="shared" si="4"/>
        <v>#DIV/0!</v>
      </c>
      <c r="J59" s="64">
        <v>0</v>
      </c>
    </row>
    <row r="60" spans="1:10" s="57" customFormat="1" ht="14.25" customHeight="1" outlineLevel="1">
      <c r="A60" s="188" t="s">
        <v>40</v>
      </c>
      <c r="B60" s="189" t="s">
        <v>400</v>
      </c>
      <c r="C60" s="163" t="s">
        <v>832</v>
      </c>
      <c r="D60" s="164" t="s">
        <v>867</v>
      </c>
      <c r="E60" s="165" t="s">
        <v>865</v>
      </c>
      <c r="F60" s="193">
        <v>56</v>
      </c>
      <c r="G60" s="78"/>
      <c r="H60" s="167">
        <f>ROUND((F60*G60),2)</f>
        <v>0</v>
      </c>
      <c r="I60" s="168" t="e">
        <f t="shared" si="4"/>
        <v>#DIV/0!</v>
      </c>
      <c r="J60" s="64">
        <v>0</v>
      </c>
    </row>
    <row r="61" spans="1:10" s="57" customFormat="1" ht="14.25" customHeight="1" outlineLevel="1">
      <c r="A61" s="188" t="s">
        <v>41</v>
      </c>
      <c r="B61" s="194" t="s">
        <v>401</v>
      </c>
      <c r="C61" s="163" t="s">
        <v>832</v>
      </c>
      <c r="D61" s="164" t="s">
        <v>868</v>
      </c>
      <c r="E61" s="165" t="s">
        <v>840</v>
      </c>
      <c r="F61" s="166">
        <v>262.5</v>
      </c>
      <c r="G61" s="78"/>
      <c r="H61" s="167">
        <f>ROUND((F61*G61),2)</f>
        <v>0</v>
      </c>
      <c r="I61" s="168" t="e">
        <f t="shared" si="4"/>
        <v>#DIV/0!</v>
      </c>
      <c r="J61" s="64">
        <v>0</v>
      </c>
    </row>
    <row r="62" spans="1:10" s="57" customFormat="1" ht="14.25" customHeight="1" outlineLevel="1">
      <c r="A62" s="188" t="s">
        <v>486</v>
      </c>
      <c r="B62" s="194" t="s">
        <v>402</v>
      </c>
      <c r="C62" s="163" t="s">
        <v>832</v>
      </c>
      <c r="D62" s="164" t="s">
        <v>869</v>
      </c>
      <c r="E62" s="165" t="s">
        <v>865</v>
      </c>
      <c r="F62" s="166">
        <v>22.374449999999996</v>
      </c>
      <c r="G62" s="78"/>
      <c r="H62" s="167">
        <f>ROUND((F62*G62),2)</f>
        <v>0</v>
      </c>
      <c r="I62" s="171" t="e">
        <f t="shared" si="4"/>
        <v>#DIV/0!</v>
      </c>
      <c r="J62" s="64">
        <v>0</v>
      </c>
    </row>
    <row r="63" spans="1:10" s="57" customFormat="1" ht="14.25" customHeight="1" outlineLevel="1">
      <c r="A63" s="338" t="s">
        <v>43</v>
      </c>
      <c r="B63" s="339"/>
      <c r="C63" s="172"/>
      <c r="D63" s="192" t="s">
        <v>560</v>
      </c>
      <c r="E63" s="174"/>
      <c r="F63" s="174"/>
      <c r="G63" s="174"/>
      <c r="H63" s="174">
        <f>SUM(H64:H72)</f>
        <v>0</v>
      </c>
      <c r="I63" s="175" t="e">
        <f t="shared" si="4"/>
        <v>#DIV/0!</v>
      </c>
      <c r="J63" s="64">
        <v>0</v>
      </c>
    </row>
    <row r="64" spans="1:10" s="57" customFormat="1" ht="14.25" customHeight="1" outlineLevel="1">
      <c r="A64" s="188" t="s">
        <v>44</v>
      </c>
      <c r="B64" s="189" t="s">
        <v>45</v>
      </c>
      <c r="C64" s="163" t="s">
        <v>832</v>
      </c>
      <c r="D64" s="164" t="s">
        <v>867</v>
      </c>
      <c r="E64" s="165" t="s">
        <v>865</v>
      </c>
      <c r="F64" s="190">
        <v>56</v>
      </c>
      <c r="G64" s="78"/>
      <c r="H64" s="167">
        <f>ROUND((F64*G64),2)</f>
        <v>0</v>
      </c>
      <c r="I64" s="168" t="e">
        <f t="shared" si="4"/>
        <v>#DIV/0!</v>
      </c>
      <c r="J64" s="64">
        <v>0</v>
      </c>
    </row>
    <row r="65" spans="1:10" s="57" customFormat="1" ht="14.25" customHeight="1" outlineLevel="1">
      <c r="A65" s="188" t="s">
        <v>46</v>
      </c>
      <c r="B65" s="191" t="s">
        <v>47</v>
      </c>
      <c r="C65" s="163" t="s">
        <v>832</v>
      </c>
      <c r="D65" s="164" t="s">
        <v>870</v>
      </c>
      <c r="E65" s="165" t="s">
        <v>29</v>
      </c>
      <c r="F65" s="195">
        <v>175</v>
      </c>
      <c r="G65" s="78"/>
      <c r="H65" s="167">
        <f aca="true" t="shared" si="5" ref="H65:H72">ROUND((F65*G65),2)</f>
        <v>0</v>
      </c>
      <c r="I65" s="168" t="e">
        <f t="shared" si="4"/>
        <v>#DIV/0!</v>
      </c>
      <c r="J65" s="64">
        <v>0</v>
      </c>
    </row>
    <row r="66" spans="1:10" s="57" customFormat="1" ht="14.25" customHeight="1" outlineLevel="1">
      <c r="A66" s="188" t="s">
        <v>48</v>
      </c>
      <c r="B66" s="191" t="s">
        <v>49</v>
      </c>
      <c r="C66" s="163" t="s">
        <v>832</v>
      </c>
      <c r="D66" s="164" t="s">
        <v>871</v>
      </c>
      <c r="E66" s="165" t="s">
        <v>840</v>
      </c>
      <c r="F66" s="195">
        <v>244.99999999999997</v>
      </c>
      <c r="G66" s="78"/>
      <c r="H66" s="167">
        <f t="shared" si="5"/>
        <v>0</v>
      </c>
      <c r="I66" s="168" t="e">
        <f t="shared" si="4"/>
        <v>#DIV/0!</v>
      </c>
      <c r="J66" s="64">
        <v>0</v>
      </c>
    </row>
    <row r="67" spans="1:10" ht="12.75" customHeight="1" outlineLevel="1">
      <c r="A67" s="188" t="s">
        <v>50</v>
      </c>
      <c r="B67" s="191" t="s">
        <v>51</v>
      </c>
      <c r="C67" s="163" t="s">
        <v>832</v>
      </c>
      <c r="D67" s="164" t="s">
        <v>872</v>
      </c>
      <c r="E67" s="165" t="s">
        <v>865</v>
      </c>
      <c r="F67" s="195">
        <v>19.62555</v>
      </c>
      <c r="G67" s="78"/>
      <c r="H67" s="167">
        <f t="shared" si="5"/>
        <v>0</v>
      </c>
      <c r="I67" s="168" t="e">
        <f t="shared" si="4"/>
        <v>#DIV/0!</v>
      </c>
      <c r="J67" s="64">
        <v>0</v>
      </c>
    </row>
    <row r="68" spans="1:10" ht="12.75" customHeight="1" outlineLevel="1">
      <c r="A68" s="188" t="s">
        <v>52</v>
      </c>
      <c r="B68" s="191" t="s">
        <v>53</v>
      </c>
      <c r="C68" s="163" t="s">
        <v>832</v>
      </c>
      <c r="D68" s="164" t="s">
        <v>873</v>
      </c>
      <c r="E68" s="165" t="s">
        <v>865</v>
      </c>
      <c r="F68" s="195">
        <v>14</v>
      </c>
      <c r="G68" s="78"/>
      <c r="H68" s="167">
        <f t="shared" si="5"/>
        <v>0</v>
      </c>
      <c r="I68" s="168" t="e">
        <f t="shared" si="4"/>
        <v>#DIV/0!</v>
      </c>
      <c r="J68" s="64">
        <v>0</v>
      </c>
    </row>
    <row r="69" spans="1:10" ht="12.75" customHeight="1" outlineLevel="1">
      <c r="A69" s="188" t="s">
        <v>54</v>
      </c>
      <c r="B69" s="191" t="s">
        <v>55</v>
      </c>
      <c r="C69" s="163" t="s">
        <v>832</v>
      </c>
      <c r="D69" s="164" t="s">
        <v>874</v>
      </c>
      <c r="E69" s="165" t="s">
        <v>840</v>
      </c>
      <c r="F69" s="195">
        <v>83.99999999999999</v>
      </c>
      <c r="G69" s="78"/>
      <c r="H69" s="167">
        <f t="shared" si="5"/>
        <v>0</v>
      </c>
      <c r="I69" s="168" t="e">
        <f t="shared" si="4"/>
        <v>#DIV/0!</v>
      </c>
      <c r="J69" s="64">
        <v>0</v>
      </c>
    </row>
    <row r="70" spans="1:10" ht="12.75" customHeight="1" outlineLevel="1">
      <c r="A70" s="188" t="s">
        <v>56</v>
      </c>
      <c r="B70" s="191" t="s">
        <v>57</v>
      </c>
      <c r="C70" s="163" t="s">
        <v>832</v>
      </c>
      <c r="D70" s="164" t="s">
        <v>875</v>
      </c>
      <c r="E70" s="165" t="s">
        <v>840</v>
      </c>
      <c r="F70" s="195">
        <v>7.199999999999999</v>
      </c>
      <c r="G70" s="78"/>
      <c r="H70" s="167">
        <f t="shared" si="5"/>
        <v>0</v>
      </c>
      <c r="I70" s="168" t="e">
        <f t="shared" si="4"/>
        <v>#DIV/0!</v>
      </c>
      <c r="J70" s="64">
        <v>0</v>
      </c>
    </row>
    <row r="71" spans="1:10" ht="12.75" customHeight="1" outlineLevel="1">
      <c r="A71" s="188" t="s">
        <v>58</v>
      </c>
      <c r="B71" s="191" t="s">
        <v>59</v>
      </c>
      <c r="C71" s="163" t="s">
        <v>832</v>
      </c>
      <c r="D71" s="164" t="s">
        <v>876</v>
      </c>
      <c r="E71" s="165" t="s">
        <v>840</v>
      </c>
      <c r="F71" s="195">
        <v>20</v>
      </c>
      <c r="G71" s="78"/>
      <c r="H71" s="167">
        <f t="shared" si="5"/>
        <v>0</v>
      </c>
      <c r="I71" s="168" t="e">
        <f t="shared" si="4"/>
        <v>#DIV/0!</v>
      </c>
      <c r="J71" s="64">
        <v>0</v>
      </c>
    </row>
    <row r="72" spans="1:10" ht="13.5" customHeight="1" outlineLevel="1" thickBot="1">
      <c r="A72" s="188" t="s">
        <v>60</v>
      </c>
      <c r="B72" s="196" t="s">
        <v>61</v>
      </c>
      <c r="C72" s="163" t="s">
        <v>832</v>
      </c>
      <c r="D72" s="164" t="s">
        <v>877</v>
      </c>
      <c r="E72" s="165" t="s">
        <v>840</v>
      </c>
      <c r="F72" s="197">
        <v>20</v>
      </c>
      <c r="G72" s="78"/>
      <c r="H72" s="167">
        <f t="shared" si="5"/>
        <v>0</v>
      </c>
      <c r="I72" s="168" t="e">
        <f t="shared" si="4"/>
        <v>#DIV/0!</v>
      </c>
      <c r="J72" s="64">
        <v>0</v>
      </c>
    </row>
    <row r="73" spans="1:10" ht="15.75" customHeight="1" thickBot="1">
      <c r="A73" s="340">
        <v>3</v>
      </c>
      <c r="B73" s="341"/>
      <c r="C73" s="152"/>
      <c r="D73" s="198" t="s">
        <v>1592</v>
      </c>
      <c r="E73" s="154"/>
      <c r="F73" s="154"/>
      <c r="G73" s="154"/>
      <c r="H73" s="155">
        <f>H74+H105+H111+H116+H127</f>
        <v>0</v>
      </c>
      <c r="I73" s="156" t="e">
        <f t="shared" si="4"/>
        <v>#DIV/0!</v>
      </c>
      <c r="J73" s="64">
        <v>0</v>
      </c>
    </row>
    <row r="74" spans="1:10" ht="12.75" customHeight="1" outlineLevel="1">
      <c r="A74" s="342" t="s">
        <v>62</v>
      </c>
      <c r="B74" s="343"/>
      <c r="C74" s="157"/>
      <c r="D74" s="158" t="s">
        <v>663</v>
      </c>
      <c r="E74" s="159"/>
      <c r="F74" s="159"/>
      <c r="G74" s="159"/>
      <c r="H74" s="159">
        <f>SUM(H75:H104)</f>
        <v>0</v>
      </c>
      <c r="I74" s="160" t="e">
        <f t="shared" si="4"/>
        <v>#DIV/0!</v>
      </c>
      <c r="J74" s="64">
        <v>0</v>
      </c>
    </row>
    <row r="75" spans="1:10" ht="12.75" customHeight="1" outlineLevel="1">
      <c r="A75" s="188" t="s">
        <v>63</v>
      </c>
      <c r="B75" s="189" t="s">
        <v>586</v>
      </c>
      <c r="C75" s="163" t="s">
        <v>832</v>
      </c>
      <c r="D75" s="164" t="s">
        <v>878</v>
      </c>
      <c r="E75" s="165" t="s">
        <v>29</v>
      </c>
      <c r="F75" s="199">
        <v>72</v>
      </c>
      <c r="G75" s="78"/>
      <c r="H75" s="167">
        <f>ROUND((F75*G75),2)</f>
        <v>0</v>
      </c>
      <c r="I75" s="168" t="e">
        <f t="shared" si="4"/>
        <v>#DIV/0!</v>
      </c>
      <c r="J75" s="64">
        <v>0</v>
      </c>
    </row>
    <row r="76" spans="1:10" ht="12.75" customHeight="1" outlineLevel="1">
      <c r="A76" s="188" t="s">
        <v>65</v>
      </c>
      <c r="B76" s="200" t="s">
        <v>45</v>
      </c>
      <c r="C76" s="163" t="s">
        <v>832</v>
      </c>
      <c r="D76" s="164" t="s">
        <v>867</v>
      </c>
      <c r="E76" s="165" t="s">
        <v>865</v>
      </c>
      <c r="F76" s="166">
        <v>9.72</v>
      </c>
      <c r="G76" s="78"/>
      <c r="H76" s="167">
        <f aca="true" t="shared" si="6" ref="H76:H104">ROUND((F76*G76),2)</f>
        <v>0</v>
      </c>
      <c r="I76" s="168" t="e">
        <f t="shared" si="4"/>
        <v>#DIV/0!</v>
      </c>
      <c r="J76" s="64">
        <v>0</v>
      </c>
    </row>
    <row r="77" spans="1:10" ht="12.75" customHeight="1" outlineLevel="1">
      <c r="A77" s="188" t="s">
        <v>66</v>
      </c>
      <c r="B77" s="194" t="s">
        <v>401</v>
      </c>
      <c r="C77" s="163" t="s">
        <v>832</v>
      </c>
      <c r="D77" s="164" t="s">
        <v>868</v>
      </c>
      <c r="E77" s="165" t="s">
        <v>840</v>
      </c>
      <c r="F77" s="166">
        <v>16</v>
      </c>
      <c r="G77" s="78"/>
      <c r="H77" s="167">
        <f t="shared" si="6"/>
        <v>0</v>
      </c>
      <c r="I77" s="168" t="e">
        <f t="shared" si="4"/>
        <v>#DIV/0!</v>
      </c>
      <c r="J77" s="64">
        <v>0</v>
      </c>
    </row>
    <row r="78" spans="1:10" ht="12.75" customHeight="1" outlineLevel="1">
      <c r="A78" s="188" t="s">
        <v>67</v>
      </c>
      <c r="B78" s="200" t="s">
        <v>438</v>
      </c>
      <c r="C78" s="163" t="s">
        <v>832</v>
      </c>
      <c r="D78" s="164" t="s">
        <v>879</v>
      </c>
      <c r="E78" s="165" t="s">
        <v>840</v>
      </c>
      <c r="F78" s="166">
        <v>16</v>
      </c>
      <c r="G78" s="78"/>
      <c r="H78" s="167">
        <f t="shared" si="6"/>
        <v>0</v>
      </c>
      <c r="I78" s="168" t="e">
        <f aca="true" t="shared" si="7" ref="I78:I109">H78/$G$620</f>
        <v>#DIV/0!</v>
      </c>
      <c r="J78" s="64">
        <v>0</v>
      </c>
    </row>
    <row r="79" spans="1:10" ht="12.75" customHeight="1" outlineLevel="1">
      <c r="A79" s="188" t="s">
        <v>68</v>
      </c>
      <c r="B79" s="200" t="s">
        <v>59</v>
      </c>
      <c r="C79" s="163" t="s">
        <v>832</v>
      </c>
      <c r="D79" s="164" t="s">
        <v>876</v>
      </c>
      <c r="E79" s="165" t="s">
        <v>840</v>
      </c>
      <c r="F79" s="166">
        <v>16</v>
      </c>
      <c r="G79" s="78"/>
      <c r="H79" s="167">
        <f t="shared" si="6"/>
        <v>0</v>
      </c>
      <c r="I79" s="168" t="e">
        <f t="shared" si="7"/>
        <v>#DIV/0!</v>
      </c>
      <c r="J79" s="64">
        <v>0</v>
      </c>
    </row>
    <row r="80" spans="1:10" ht="12.75" customHeight="1" outlineLevel="1">
      <c r="A80" s="188" t="s">
        <v>69</v>
      </c>
      <c r="B80" s="200" t="s">
        <v>437</v>
      </c>
      <c r="C80" s="163" t="s">
        <v>832</v>
      </c>
      <c r="D80" s="164" t="s">
        <v>880</v>
      </c>
      <c r="E80" s="165" t="s">
        <v>840</v>
      </c>
      <c r="F80" s="166">
        <v>9.6</v>
      </c>
      <c r="G80" s="78"/>
      <c r="H80" s="167">
        <f t="shared" si="6"/>
        <v>0</v>
      </c>
      <c r="I80" s="168" t="e">
        <f t="shared" si="7"/>
        <v>#DIV/0!</v>
      </c>
      <c r="J80" s="64">
        <v>0</v>
      </c>
    </row>
    <row r="81" spans="1:10" ht="12.75" customHeight="1" outlineLevel="1">
      <c r="A81" s="188" t="s">
        <v>70</v>
      </c>
      <c r="B81" s="200" t="s">
        <v>360</v>
      </c>
      <c r="C81" s="163" t="s">
        <v>832</v>
      </c>
      <c r="D81" s="164" t="s">
        <v>881</v>
      </c>
      <c r="E81" s="165" t="s">
        <v>840</v>
      </c>
      <c r="F81" s="166">
        <v>32</v>
      </c>
      <c r="G81" s="78"/>
      <c r="H81" s="167">
        <f t="shared" si="6"/>
        <v>0</v>
      </c>
      <c r="I81" s="168" t="e">
        <f t="shared" si="7"/>
        <v>#DIV/0!</v>
      </c>
      <c r="J81" s="64">
        <v>0</v>
      </c>
    </row>
    <row r="82" spans="1:10" ht="12.75" customHeight="1" outlineLevel="1">
      <c r="A82" s="188" t="s">
        <v>72</v>
      </c>
      <c r="B82" s="200" t="s">
        <v>80</v>
      </c>
      <c r="C82" s="163" t="s">
        <v>832</v>
      </c>
      <c r="D82" s="164" t="s">
        <v>882</v>
      </c>
      <c r="E82" s="165" t="s">
        <v>511</v>
      </c>
      <c r="F82" s="166">
        <v>560</v>
      </c>
      <c r="G82" s="78"/>
      <c r="H82" s="167">
        <f t="shared" si="6"/>
        <v>0</v>
      </c>
      <c r="I82" s="168" t="e">
        <f t="shared" si="7"/>
        <v>#DIV/0!</v>
      </c>
      <c r="J82" s="64">
        <v>0</v>
      </c>
    </row>
    <row r="83" spans="1:10" ht="12.75" customHeight="1" outlineLevel="1">
      <c r="A83" s="188" t="s">
        <v>74</v>
      </c>
      <c r="B83" s="200" t="s">
        <v>488</v>
      </c>
      <c r="C83" s="163" t="s">
        <v>832</v>
      </c>
      <c r="D83" s="164" t="s">
        <v>883</v>
      </c>
      <c r="E83" s="165" t="s">
        <v>865</v>
      </c>
      <c r="F83" s="166">
        <v>5.6</v>
      </c>
      <c r="G83" s="78"/>
      <c r="H83" s="167">
        <f t="shared" si="6"/>
        <v>0</v>
      </c>
      <c r="I83" s="168" t="e">
        <f t="shared" si="7"/>
        <v>#DIV/0!</v>
      </c>
      <c r="J83" s="64">
        <v>0</v>
      </c>
    </row>
    <row r="84" spans="1:10" ht="12.75" customHeight="1" outlineLevel="1">
      <c r="A84" s="188" t="s">
        <v>75</v>
      </c>
      <c r="B84" s="200" t="s">
        <v>585</v>
      </c>
      <c r="C84" s="163" t="s">
        <v>832</v>
      </c>
      <c r="D84" s="164" t="s">
        <v>884</v>
      </c>
      <c r="E84" s="165" t="s">
        <v>840</v>
      </c>
      <c r="F84" s="166">
        <v>25.6</v>
      </c>
      <c r="G84" s="78"/>
      <c r="H84" s="167">
        <f t="shared" si="6"/>
        <v>0</v>
      </c>
      <c r="I84" s="168" t="e">
        <f t="shared" si="7"/>
        <v>#DIV/0!</v>
      </c>
      <c r="J84" s="64">
        <v>0</v>
      </c>
    </row>
    <row r="85" spans="1:10" ht="12.75" customHeight="1" outlineLevel="1">
      <c r="A85" s="188" t="s">
        <v>77</v>
      </c>
      <c r="B85" s="200" t="s">
        <v>73</v>
      </c>
      <c r="C85" s="163" t="s">
        <v>832</v>
      </c>
      <c r="D85" s="164" t="s">
        <v>885</v>
      </c>
      <c r="E85" s="165" t="s">
        <v>840</v>
      </c>
      <c r="F85" s="166">
        <v>25.6</v>
      </c>
      <c r="G85" s="78"/>
      <c r="H85" s="167">
        <f t="shared" si="6"/>
        <v>0</v>
      </c>
      <c r="I85" s="168" t="e">
        <f t="shared" si="7"/>
        <v>#DIV/0!</v>
      </c>
      <c r="J85" s="64">
        <v>0</v>
      </c>
    </row>
    <row r="86" spans="1:10" ht="12.75" customHeight="1" outlineLevel="1">
      <c r="A86" s="188" t="s">
        <v>78</v>
      </c>
      <c r="B86" s="200" t="s">
        <v>645</v>
      </c>
      <c r="C86" s="163" t="s">
        <v>832</v>
      </c>
      <c r="D86" s="164" t="s">
        <v>886</v>
      </c>
      <c r="E86" s="165" t="s">
        <v>840</v>
      </c>
      <c r="F86" s="166">
        <v>25.6</v>
      </c>
      <c r="G86" s="78"/>
      <c r="H86" s="167">
        <f t="shared" si="6"/>
        <v>0</v>
      </c>
      <c r="I86" s="168" t="e">
        <f t="shared" si="7"/>
        <v>#DIV/0!</v>
      </c>
      <c r="J86" s="64">
        <v>0</v>
      </c>
    </row>
    <row r="87" spans="1:10" ht="12.75" customHeight="1" outlineLevel="1">
      <c r="A87" s="188" t="s">
        <v>79</v>
      </c>
      <c r="B87" s="200" t="s">
        <v>42</v>
      </c>
      <c r="C87" s="163" t="s">
        <v>832</v>
      </c>
      <c r="D87" s="164" t="s">
        <v>869</v>
      </c>
      <c r="E87" s="165" t="s">
        <v>865</v>
      </c>
      <c r="F87" s="166">
        <v>4.120000000000001</v>
      </c>
      <c r="G87" s="78"/>
      <c r="H87" s="167">
        <f t="shared" si="6"/>
        <v>0</v>
      </c>
      <c r="I87" s="168" t="e">
        <f t="shared" si="7"/>
        <v>#DIV/0!</v>
      </c>
      <c r="J87" s="64">
        <v>0</v>
      </c>
    </row>
    <row r="88" spans="1:10" ht="12.75" customHeight="1" outlineLevel="1">
      <c r="A88" s="188" t="s">
        <v>484</v>
      </c>
      <c r="B88" s="200" t="s">
        <v>489</v>
      </c>
      <c r="C88" s="163" t="s">
        <v>832</v>
      </c>
      <c r="D88" s="164" t="s">
        <v>887</v>
      </c>
      <c r="E88" s="165" t="s">
        <v>29</v>
      </c>
      <c r="F88" s="166">
        <v>35</v>
      </c>
      <c r="G88" s="78"/>
      <c r="H88" s="167">
        <f t="shared" si="6"/>
        <v>0</v>
      </c>
      <c r="I88" s="168" t="e">
        <f t="shared" si="7"/>
        <v>#DIV/0!</v>
      </c>
      <c r="J88" s="64">
        <v>0</v>
      </c>
    </row>
    <row r="89" spans="1:10" ht="12.75" customHeight="1" outlineLevel="1">
      <c r="A89" s="188" t="s">
        <v>485</v>
      </c>
      <c r="B89" s="200" t="s">
        <v>646</v>
      </c>
      <c r="C89" s="163" t="s">
        <v>832</v>
      </c>
      <c r="D89" s="164" t="s">
        <v>888</v>
      </c>
      <c r="E89" s="165" t="s">
        <v>171</v>
      </c>
      <c r="F89" s="166">
        <v>5</v>
      </c>
      <c r="G89" s="78"/>
      <c r="H89" s="167">
        <f t="shared" si="6"/>
        <v>0</v>
      </c>
      <c r="I89" s="168" t="e">
        <f t="shared" si="7"/>
        <v>#DIV/0!</v>
      </c>
      <c r="J89" s="64">
        <v>0</v>
      </c>
    </row>
    <row r="90" spans="1:10" ht="12.75" customHeight="1" outlineLevel="1">
      <c r="A90" s="188" t="s">
        <v>652</v>
      </c>
      <c r="B90" s="200" t="s">
        <v>584</v>
      </c>
      <c r="C90" s="163" t="s">
        <v>832</v>
      </c>
      <c r="D90" s="164" t="s">
        <v>889</v>
      </c>
      <c r="E90" s="165" t="s">
        <v>840</v>
      </c>
      <c r="F90" s="166">
        <v>330.75000000000006</v>
      </c>
      <c r="G90" s="78"/>
      <c r="H90" s="167">
        <f t="shared" si="6"/>
        <v>0</v>
      </c>
      <c r="I90" s="168" t="e">
        <f t="shared" si="7"/>
        <v>#DIV/0!</v>
      </c>
      <c r="J90" s="64">
        <v>0</v>
      </c>
    </row>
    <row r="91" spans="1:10" ht="12.75" customHeight="1" outlineLevel="1">
      <c r="A91" s="188" t="s">
        <v>653</v>
      </c>
      <c r="B91" s="200" t="s">
        <v>647</v>
      </c>
      <c r="C91" s="163" t="s">
        <v>832</v>
      </c>
      <c r="D91" s="164" t="s">
        <v>890</v>
      </c>
      <c r="E91" s="165" t="s">
        <v>171</v>
      </c>
      <c r="F91" s="166">
        <v>1</v>
      </c>
      <c r="G91" s="78"/>
      <c r="H91" s="167">
        <f t="shared" si="6"/>
        <v>0</v>
      </c>
      <c r="I91" s="168" t="e">
        <f t="shared" si="7"/>
        <v>#DIV/0!</v>
      </c>
      <c r="J91" s="64">
        <v>0</v>
      </c>
    </row>
    <row r="92" spans="1:10" ht="12.75" customHeight="1" outlineLevel="1">
      <c r="A92" s="188" t="s">
        <v>654</v>
      </c>
      <c r="B92" s="200" t="s">
        <v>587</v>
      </c>
      <c r="C92" s="163" t="s">
        <v>832</v>
      </c>
      <c r="D92" s="164" t="s">
        <v>891</v>
      </c>
      <c r="E92" s="165" t="s">
        <v>29</v>
      </c>
      <c r="F92" s="166">
        <v>35</v>
      </c>
      <c r="G92" s="78"/>
      <c r="H92" s="167">
        <f t="shared" si="6"/>
        <v>0</v>
      </c>
      <c r="I92" s="168" t="e">
        <f t="shared" si="7"/>
        <v>#DIV/0!</v>
      </c>
      <c r="J92" s="64">
        <v>0</v>
      </c>
    </row>
    <row r="93" spans="1:10" ht="12.75" customHeight="1" outlineLevel="1">
      <c r="A93" s="188" t="s">
        <v>655</v>
      </c>
      <c r="B93" s="200" t="s">
        <v>412</v>
      </c>
      <c r="C93" s="163" t="s">
        <v>832</v>
      </c>
      <c r="D93" s="164" t="s">
        <v>892</v>
      </c>
      <c r="E93" s="165" t="s">
        <v>840</v>
      </c>
      <c r="F93" s="166">
        <v>2.25</v>
      </c>
      <c r="G93" s="78"/>
      <c r="H93" s="167">
        <f t="shared" si="6"/>
        <v>0</v>
      </c>
      <c r="I93" s="168" t="e">
        <f t="shared" si="7"/>
        <v>#DIV/0!</v>
      </c>
      <c r="J93" s="64">
        <v>0</v>
      </c>
    </row>
    <row r="94" spans="1:10" ht="12.75" customHeight="1" outlineLevel="1">
      <c r="A94" s="188" t="s">
        <v>656</v>
      </c>
      <c r="B94" s="200" t="s">
        <v>76</v>
      </c>
      <c r="C94" s="163" t="s">
        <v>832</v>
      </c>
      <c r="D94" s="164" t="s">
        <v>893</v>
      </c>
      <c r="E94" s="165" t="s">
        <v>171</v>
      </c>
      <c r="F94" s="166">
        <v>2</v>
      </c>
      <c r="G94" s="78"/>
      <c r="H94" s="167">
        <f t="shared" si="6"/>
        <v>0</v>
      </c>
      <c r="I94" s="168" t="e">
        <f t="shared" si="7"/>
        <v>#DIV/0!</v>
      </c>
      <c r="J94" s="64">
        <v>0</v>
      </c>
    </row>
    <row r="95" spans="1:10" ht="12.75" customHeight="1" outlineLevel="1">
      <c r="A95" s="188" t="s">
        <v>657</v>
      </c>
      <c r="B95" s="200" t="s">
        <v>148</v>
      </c>
      <c r="C95" s="163" t="s">
        <v>832</v>
      </c>
      <c r="D95" s="164" t="s">
        <v>894</v>
      </c>
      <c r="E95" s="165" t="s">
        <v>840</v>
      </c>
      <c r="F95" s="166">
        <v>30.22</v>
      </c>
      <c r="G95" s="78"/>
      <c r="H95" s="167">
        <f t="shared" si="6"/>
        <v>0</v>
      </c>
      <c r="I95" s="168" t="e">
        <f t="shared" si="7"/>
        <v>#DIV/0!</v>
      </c>
      <c r="J95" s="64">
        <v>0</v>
      </c>
    </row>
    <row r="96" spans="1:10" ht="12.75" customHeight="1" outlineLevel="1">
      <c r="A96" s="188" t="s">
        <v>658</v>
      </c>
      <c r="B96" s="200" t="s">
        <v>443</v>
      </c>
      <c r="C96" s="163" t="s">
        <v>832</v>
      </c>
      <c r="D96" s="164" t="s">
        <v>895</v>
      </c>
      <c r="E96" s="165" t="s">
        <v>840</v>
      </c>
      <c r="F96" s="166">
        <v>705.6</v>
      </c>
      <c r="G96" s="78"/>
      <c r="H96" s="167">
        <f t="shared" si="6"/>
        <v>0</v>
      </c>
      <c r="I96" s="168" t="e">
        <f t="shared" si="7"/>
        <v>#DIV/0!</v>
      </c>
      <c r="J96" s="64">
        <v>0</v>
      </c>
    </row>
    <row r="97" spans="1:10" ht="12.75" customHeight="1" outlineLevel="1">
      <c r="A97" s="188" t="s">
        <v>659</v>
      </c>
      <c r="B97" s="200" t="s">
        <v>649</v>
      </c>
      <c r="C97" s="163" t="s">
        <v>832</v>
      </c>
      <c r="D97" s="164" t="s">
        <v>896</v>
      </c>
      <c r="E97" s="165" t="s">
        <v>171</v>
      </c>
      <c r="F97" s="166">
        <v>2</v>
      </c>
      <c r="G97" s="78"/>
      <c r="H97" s="167">
        <f t="shared" si="6"/>
        <v>0</v>
      </c>
      <c r="I97" s="168" t="e">
        <f t="shared" si="7"/>
        <v>#DIV/0!</v>
      </c>
      <c r="J97" s="64">
        <v>0</v>
      </c>
    </row>
    <row r="98" spans="1:10" ht="12.75" customHeight="1" outlineLevel="1">
      <c r="A98" s="188" t="s">
        <v>660</v>
      </c>
      <c r="B98" s="200" t="s">
        <v>210</v>
      </c>
      <c r="C98" s="163" t="s">
        <v>832</v>
      </c>
      <c r="D98" s="164" t="s">
        <v>897</v>
      </c>
      <c r="E98" s="165" t="s">
        <v>171</v>
      </c>
      <c r="F98" s="166">
        <v>1</v>
      </c>
      <c r="G98" s="78"/>
      <c r="H98" s="167">
        <f t="shared" si="6"/>
        <v>0</v>
      </c>
      <c r="I98" s="168" t="e">
        <f t="shared" si="7"/>
        <v>#DIV/0!</v>
      </c>
      <c r="J98" s="64">
        <v>0</v>
      </c>
    </row>
    <row r="99" spans="1:10" ht="12.75" customHeight="1" outlineLevel="1">
      <c r="A99" s="188" t="s">
        <v>661</v>
      </c>
      <c r="B99" s="200" t="s">
        <v>649</v>
      </c>
      <c r="C99" s="163" t="s">
        <v>832</v>
      </c>
      <c r="D99" s="164" t="s">
        <v>896</v>
      </c>
      <c r="E99" s="165" t="s">
        <v>171</v>
      </c>
      <c r="F99" s="166">
        <v>1</v>
      </c>
      <c r="G99" s="78"/>
      <c r="H99" s="167">
        <f t="shared" si="6"/>
        <v>0</v>
      </c>
      <c r="I99" s="168" t="e">
        <f t="shared" si="7"/>
        <v>#DIV/0!</v>
      </c>
      <c r="J99" s="64">
        <v>0</v>
      </c>
    </row>
    <row r="100" spans="1:10" ht="12.75" customHeight="1" outlineLevel="1">
      <c r="A100" s="188" t="s">
        <v>662</v>
      </c>
      <c r="B100" s="200" t="s">
        <v>648</v>
      </c>
      <c r="C100" s="163" t="s">
        <v>832</v>
      </c>
      <c r="D100" s="164" t="s">
        <v>898</v>
      </c>
      <c r="E100" s="165" t="s">
        <v>171</v>
      </c>
      <c r="F100" s="166">
        <v>1</v>
      </c>
      <c r="G100" s="78"/>
      <c r="H100" s="167">
        <f t="shared" si="6"/>
        <v>0</v>
      </c>
      <c r="I100" s="168" t="e">
        <f t="shared" si="7"/>
        <v>#DIV/0!</v>
      </c>
      <c r="J100" s="64">
        <v>0</v>
      </c>
    </row>
    <row r="101" spans="1:10" ht="12.75" customHeight="1" outlineLevel="1">
      <c r="A101" s="188" t="s">
        <v>731</v>
      </c>
      <c r="B101" s="200" t="s">
        <v>250</v>
      </c>
      <c r="C101" s="163" t="s">
        <v>832</v>
      </c>
      <c r="D101" s="164" t="s">
        <v>899</v>
      </c>
      <c r="E101" s="165" t="s">
        <v>171</v>
      </c>
      <c r="F101" s="166">
        <v>3</v>
      </c>
      <c r="G101" s="78"/>
      <c r="H101" s="167">
        <f t="shared" si="6"/>
        <v>0</v>
      </c>
      <c r="I101" s="168" t="e">
        <f t="shared" si="7"/>
        <v>#DIV/0!</v>
      </c>
      <c r="J101" s="64">
        <v>0</v>
      </c>
    </row>
    <row r="102" spans="1:10" ht="12.75" customHeight="1" outlineLevel="1">
      <c r="A102" s="188" t="s">
        <v>736</v>
      </c>
      <c r="B102" s="200" t="s">
        <v>650</v>
      </c>
      <c r="C102" s="163" t="s">
        <v>832</v>
      </c>
      <c r="D102" s="164" t="s">
        <v>900</v>
      </c>
      <c r="E102" s="165" t="s">
        <v>171</v>
      </c>
      <c r="F102" s="166">
        <v>2</v>
      </c>
      <c r="G102" s="78"/>
      <c r="H102" s="167">
        <f t="shared" si="6"/>
        <v>0</v>
      </c>
      <c r="I102" s="168" t="e">
        <f t="shared" si="7"/>
        <v>#DIV/0!</v>
      </c>
      <c r="J102" s="64">
        <v>0</v>
      </c>
    </row>
    <row r="103" spans="1:10" ht="12.75" customHeight="1" outlineLevel="1">
      <c r="A103" s="188" t="s">
        <v>737</v>
      </c>
      <c r="B103" s="200" t="s">
        <v>212</v>
      </c>
      <c r="C103" s="163" t="s">
        <v>832</v>
      </c>
      <c r="D103" s="164" t="s">
        <v>901</v>
      </c>
      <c r="E103" s="165" t="s">
        <v>171</v>
      </c>
      <c r="F103" s="166">
        <v>2</v>
      </c>
      <c r="G103" s="78"/>
      <c r="H103" s="167">
        <f t="shared" si="6"/>
        <v>0</v>
      </c>
      <c r="I103" s="168" t="e">
        <f t="shared" si="7"/>
        <v>#DIV/0!</v>
      </c>
      <c r="J103" s="64">
        <v>0</v>
      </c>
    </row>
    <row r="104" spans="1:10" ht="12.75" customHeight="1" outlineLevel="1">
      <c r="A104" s="188" t="s">
        <v>738</v>
      </c>
      <c r="B104" s="200" t="s">
        <v>651</v>
      </c>
      <c r="C104" s="163" t="s">
        <v>832</v>
      </c>
      <c r="D104" s="164" t="s">
        <v>902</v>
      </c>
      <c r="E104" s="165" t="s">
        <v>171</v>
      </c>
      <c r="F104" s="166">
        <v>2</v>
      </c>
      <c r="G104" s="78"/>
      <c r="H104" s="167">
        <f t="shared" si="6"/>
        <v>0</v>
      </c>
      <c r="I104" s="171" t="e">
        <f t="shared" si="7"/>
        <v>#DIV/0!</v>
      </c>
      <c r="J104" s="64">
        <v>0</v>
      </c>
    </row>
    <row r="105" spans="1:10" ht="12.75" customHeight="1" outlineLevel="1">
      <c r="A105" s="338" t="s">
        <v>81</v>
      </c>
      <c r="B105" s="339"/>
      <c r="C105" s="172"/>
      <c r="D105" s="192" t="s">
        <v>631</v>
      </c>
      <c r="E105" s="174"/>
      <c r="F105" s="174"/>
      <c r="G105" s="174"/>
      <c r="H105" s="174">
        <f>SUM(H106:H110)</f>
        <v>0</v>
      </c>
      <c r="I105" s="175" t="e">
        <f t="shared" si="7"/>
        <v>#DIV/0!</v>
      </c>
      <c r="J105" s="64">
        <v>0</v>
      </c>
    </row>
    <row r="106" spans="1:10" ht="12.75" customHeight="1" outlineLevel="1">
      <c r="A106" s="188" t="s">
        <v>82</v>
      </c>
      <c r="B106" s="181">
        <v>41100</v>
      </c>
      <c r="C106" s="163" t="s">
        <v>852</v>
      </c>
      <c r="D106" s="164" t="s">
        <v>903</v>
      </c>
      <c r="E106" s="165" t="s">
        <v>865</v>
      </c>
      <c r="F106" s="199">
        <v>1959.91</v>
      </c>
      <c r="G106" s="78"/>
      <c r="H106" s="167">
        <f>ROUND((F106*G106),2)</f>
        <v>0</v>
      </c>
      <c r="I106" s="168" t="e">
        <f t="shared" si="7"/>
        <v>#DIV/0!</v>
      </c>
      <c r="J106" s="64">
        <v>0</v>
      </c>
    </row>
    <row r="107" spans="1:10" ht="12.75" customHeight="1" outlineLevel="1">
      <c r="A107" s="188" t="s">
        <v>83</v>
      </c>
      <c r="B107" s="181">
        <v>46000</v>
      </c>
      <c r="C107" s="163" t="s">
        <v>852</v>
      </c>
      <c r="D107" s="164" t="s">
        <v>904</v>
      </c>
      <c r="E107" s="165" t="s">
        <v>905</v>
      </c>
      <c r="F107" s="166">
        <v>23518.920000000002</v>
      </c>
      <c r="G107" s="78"/>
      <c r="H107" s="167">
        <f>ROUND((F107*G107),2)</f>
        <v>0</v>
      </c>
      <c r="I107" s="168" t="e">
        <f t="shared" si="7"/>
        <v>#DIV/0!</v>
      </c>
      <c r="J107" s="64">
        <v>0</v>
      </c>
    </row>
    <row r="108" spans="1:10" ht="12.75" customHeight="1" outlineLevel="1">
      <c r="A108" s="188" t="s">
        <v>84</v>
      </c>
      <c r="B108" s="181">
        <v>72400</v>
      </c>
      <c r="C108" s="163" t="s">
        <v>852</v>
      </c>
      <c r="D108" s="164" t="s">
        <v>906</v>
      </c>
      <c r="E108" s="165" t="s">
        <v>865</v>
      </c>
      <c r="F108" s="166">
        <v>1206.1100000000001</v>
      </c>
      <c r="G108" s="78"/>
      <c r="H108" s="167">
        <f>ROUND((F108*G108),2)</f>
        <v>0</v>
      </c>
      <c r="I108" s="168" t="e">
        <f t="shared" si="7"/>
        <v>#DIV/0!</v>
      </c>
      <c r="J108" s="64">
        <v>0</v>
      </c>
    </row>
    <row r="109" spans="1:10" ht="12.75" customHeight="1" outlineLevel="1">
      <c r="A109" s="188" t="s">
        <v>85</v>
      </c>
      <c r="B109" s="181">
        <v>74006</v>
      </c>
      <c r="C109" s="163" t="s">
        <v>852</v>
      </c>
      <c r="D109" s="164" t="s">
        <v>907</v>
      </c>
      <c r="E109" s="165" t="s">
        <v>840</v>
      </c>
      <c r="F109" s="166">
        <v>732.28</v>
      </c>
      <c r="G109" s="78"/>
      <c r="H109" s="167">
        <f>ROUND((F109*G109),2)</f>
        <v>0</v>
      </c>
      <c r="I109" s="168" t="e">
        <f t="shared" si="7"/>
        <v>#DIV/0!</v>
      </c>
      <c r="J109" s="64">
        <v>0</v>
      </c>
    </row>
    <row r="110" spans="1:10" ht="12.75" customHeight="1" outlineLevel="1">
      <c r="A110" s="188" t="s">
        <v>87</v>
      </c>
      <c r="B110" s="181">
        <v>20610</v>
      </c>
      <c r="C110" s="163" t="s">
        <v>846</v>
      </c>
      <c r="D110" s="164" t="s">
        <v>908</v>
      </c>
      <c r="E110" s="165" t="s">
        <v>865</v>
      </c>
      <c r="F110" s="166">
        <v>904.58</v>
      </c>
      <c r="G110" s="78"/>
      <c r="H110" s="167">
        <f>ROUND((F110*G110),2)</f>
        <v>0</v>
      </c>
      <c r="I110" s="171" t="e">
        <f aca="true" t="shared" si="8" ref="I110:I139">H110/$G$620</f>
        <v>#DIV/0!</v>
      </c>
      <c r="J110" s="64">
        <v>0</v>
      </c>
    </row>
    <row r="111" spans="1:10" ht="12.75" customHeight="1" outlineLevel="1">
      <c r="A111" s="338" t="s">
        <v>88</v>
      </c>
      <c r="B111" s="339"/>
      <c r="C111" s="172"/>
      <c r="D111" s="192" t="s">
        <v>676</v>
      </c>
      <c r="E111" s="174"/>
      <c r="F111" s="174"/>
      <c r="G111" s="79"/>
      <c r="H111" s="174">
        <f>SUM(H112:H115)</f>
        <v>0</v>
      </c>
      <c r="I111" s="175" t="e">
        <f t="shared" si="8"/>
        <v>#DIV/0!</v>
      </c>
      <c r="J111" s="64">
        <v>0</v>
      </c>
    </row>
    <row r="112" spans="1:10" ht="12.75" customHeight="1" outlineLevel="1">
      <c r="A112" s="188" t="s">
        <v>89</v>
      </c>
      <c r="B112" s="189" t="s">
        <v>729</v>
      </c>
      <c r="C112" s="163" t="s">
        <v>832</v>
      </c>
      <c r="D112" s="164" t="s">
        <v>864</v>
      </c>
      <c r="E112" s="165" t="s">
        <v>865</v>
      </c>
      <c r="F112" s="199">
        <v>470.25</v>
      </c>
      <c r="G112" s="78"/>
      <c r="H112" s="167">
        <f>ROUND((F112*G112),2)</f>
        <v>0</v>
      </c>
      <c r="I112" s="168" t="e">
        <f t="shared" si="8"/>
        <v>#DIV/0!</v>
      </c>
      <c r="J112" s="64">
        <v>0</v>
      </c>
    </row>
    <row r="113" spans="1:10" ht="12.75" customHeight="1" outlineLevel="1">
      <c r="A113" s="188" t="s">
        <v>90</v>
      </c>
      <c r="B113" s="191" t="s">
        <v>477</v>
      </c>
      <c r="C113" s="163" t="s">
        <v>832</v>
      </c>
      <c r="D113" s="164" t="s">
        <v>866</v>
      </c>
      <c r="E113" s="165" t="s">
        <v>507</v>
      </c>
      <c r="F113" s="166">
        <v>5643</v>
      </c>
      <c r="G113" s="78"/>
      <c r="H113" s="167">
        <f>ROUND((F113*G113),2)</f>
        <v>0</v>
      </c>
      <c r="I113" s="168" t="e">
        <f t="shared" si="8"/>
        <v>#DIV/0!</v>
      </c>
      <c r="J113" s="64">
        <v>0</v>
      </c>
    </row>
    <row r="114" spans="1:10" ht="12.75" customHeight="1" outlineLevel="1">
      <c r="A114" s="188" t="s">
        <v>472</v>
      </c>
      <c r="B114" s="189" t="s">
        <v>680</v>
      </c>
      <c r="C114" s="163" t="s">
        <v>832</v>
      </c>
      <c r="D114" s="164" t="s">
        <v>909</v>
      </c>
      <c r="E114" s="165" t="s">
        <v>29</v>
      </c>
      <c r="F114" s="199">
        <v>1428</v>
      </c>
      <c r="G114" s="78"/>
      <c r="H114" s="167">
        <f>ROUND((F114*G114),2)</f>
        <v>0</v>
      </c>
      <c r="I114" s="168" t="e">
        <f t="shared" si="8"/>
        <v>#DIV/0!</v>
      </c>
      <c r="J114" s="64">
        <v>0</v>
      </c>
    </row>
    <row r="115" spans="1:10" ht="12.75" customHeight="1" outlineLevel="1">
      <c r="A115" s="188" t="s">
        <v>473</v>
      </c>
      <c r="B115" s="200" t="s">
        <v>586</v>
      </c>
      <c r="C115" s="163" t="s">
        <v>832</v>
      </c>
      <c r="D115" s="164" t="s">
        <v>878</v>
      </c>
      <c r="E115" s="165" t="s">
        <v>29</v>
      </c>
      <c r="F115" s="166">
        <v>2784</v>
      </c>
      <c r="G115" s="78"/>
      <c r="H115" s="167">
        <f>ROUND((F115*G115),2)</f>
        <v>0</v>
      </c>
      <c r="I115" s="171" t="e">
        <f t="shared" si="8"/>
        <v>#DIV/0!</v>
      </c>
      <c r="J115" s="64">
        <v>0</v>
      </c>
    </row>
    <row r="116" spans="1:10" ht="12.75" customHeight="1" outlineLevel="1">
      <c r="A116" s="338" t="s">
        <v>509</v>
      </c>
      <c r="B116" s="339"/>
      <c r="C116" s="172"/>
      <c r="D116" s="192" t="s">
        <v>677</v>
      </c>
      <c r="E116" s="174"/>
      <c r="F116" s="174"/>
      <c r="G116" s="174"/>
      <c r="H116" s="174">
        <f>SUM(H117:H126)</f>
        <v>0</v>
      </c>
      <c r="I116" s="175" t="e">
        <f t="shared" si="8"/>
        <v>#DIV/0!</v>
      </c>
      <c r="J116" s="64">
        <v>0</v>
      </c>
    </row>
    <row r="117" spans="1:10" ht="12.75" customHeight="1" outlineLevel="1">
      <c r="A117" s="161" t="s">
        <v>632</v>
      </c>
      <c r="B117" s="201" t="s">
        <v>64</v>
      </c>
      <c r="C117" s="163" t="s">
        <v>832</v>
      </c>
      <c r="D117" s="164" t="s">
        <v>867</v>
      </c>
      <c r="E117" s="165" t="s">
        <v>865</v>
      </c>
      <c r="F117" s="193">
        <v>180.33</v>
      </c>
      <c r="G117" s="78"/>
      <c r="H117" s="167">
        <f aca="true" t="shared" si="9" ref="H117:H126">ROUND((F117*G117),2)</f>
        <v>0</v>
      </c>
      <c r="I117" s="168" t="e">
        <f t="shared" si="8"/>
        <v>#DIV/0!</v>
      </c>
      <c r="J117" s="64">
        <v>0</v>
      </c>
    </row>
    <row r="118" spans="1:10" ht="12.75" customHeight="1" outlineLevel="1">
      <c r="A118" s="161" t="s">
        <v>633</v>
      </c>
      <c r="B118" s="189" t="s">
        <v>729</v>
      </c>
      <c r="C118" s="163" t="s">
        <v>832</v>
      </c>
      <c r="D118" s="164" t="s">
        <v>864</v>
      </c>
      <c r="E118" s="165" t="s">
        <v>865</v>
      </c>
      <c r="F118" s="166">
        <v>94.38999999999999</v>
      </c>
      <c r="G118" s="78"/>
      <c r="H118" s="167">
        <f t="shared" si="9"/>
        <v>0</v>
      </c>
      <c r="I118" s="168" t="e">
        <f t="shared" si="8"/>
        <v>#DIV/0!</v>
      </c>
      <c r="J118" s="64">
        <v>0</v>
      </c>
    </row>
    <row r="119" spans="1:10" ht="12.75" customHeight="1" outlineLevel="1">
      <c r="A119" s="161" t="s">
        <v>634</v>
      </c>
      <c r="B119" s="191" t="s">
        <v>477</v>
      </c>
      <c r="C119" s="163" t="s">
        <v>832</v>
      </c>
      <c r="D119" s="164" t="s">
        <v>866</v>
      </c>
      <c r="E119" s="165" t="s">
        <v>507</v>
      </c>
      <c r="F119" s="166">
        <v>1132.6799999999998</v>
      </c>
      <c r="G119" s="78"/>
      <c r="H119" s="167">
        <f t="shared" si="9"/>
        <v>0</v>
      </c>
      <c r="I119" s="168" t="e">
        <f t="shared" si="8"/>
        <v>#DIV/0!</v>
      </c>
      <c r="J119" s="64">
        <v>0</v>
      </c>
    </row>
    <row r="120" spans="1:10" ht="12.75" customHeight="1" outlineLevel="1">
      <c r="A120" s="161" t="s">
        <v>635</v>
      </c>
      <c r="B120" s="194" t="s">
        <v>401</v>
      </c>
      <c r="C120" s="163" t="s">
        <v>832</v>
      </c>
      <c r="D120" s="164" t="s">
        <v>868</v>
      </c>
      <c r="E120" s="165" t="s">
        <v>840</v>
      </c>
      <c r="F120" s="166">
        <v>178.04</v>
      </c>
      <c r="G120" s="78"/>
      <c r="H120" s="167">
        <f t="shared" si="9"/>
        <v>0</v>
      </c>
      <c r="I120" s="168" t="e">
        <f t="shared" si="8"/>
        <v>#DIV/0!</v>
      </c>
      <c r="J120" s="64">
        <v>0</v>
      </c>
    </row>
    <row r="121" spans="1:10" ht="12.75" customHeight="1" outlineLevel="1">
      <c r="A121" s="161" t="s">
        <v>636</v>
      </c>
      <c r="B121" s="200" t="s">
        <v>668</v>
      </c>
      <c r="C121" s="163" t="s">
        <v>832</v>
      </c>
      <c r="D121" s="164" t="s">
        <v>877</v>
      </c>
      <c r="E121" s="165" t="s">
        <v>840</v>
      </c>
      <c r="F121" s="166">
        <v>8.9</v>
      </c>
      <c r="G121" s="78"/>
      <c r="H121" s="167">
        <f t="shared" si="9"/>
        <v>0</v>
      </c>
      <c r="I121" s="168" t="e">
        <f t="shared" si="8"/>
        <v>#DIV/0!</v>
      </c>
      <c r="J121" s="64">
        <v>0</v>
      </c>
    </row>
    <row r="122" spans="1:10" ht="12.75" customHeight="1" outlineLevel="1">
      <c r="A122" s="161" t="s">
        <v>637</v>
      </c>
      <c r="B122" s="200" t="s">
        <v>669</v>
      </c>
      <c r="C122" s="163" t="s">
        <v>832</v>
      </c>
      <c r="D122" s="164" t="s">
        <v>910</v>
      </c>
      <c r="E122" s="165" t="s">
        <v>840</v>
      </c>
      <c r="F122" s="166">
        <v>265.83</v>
      </c>
      <c r="G122" s="78"/>
      <c r="H122" s="167">
        <f t="shared" si="9"/>
        <v>0</v>
      </c>
      <c r="I122" s="168" t="e">
        <f t="shared" si="8"/>
        <v>#DIV/0!</v>
      </c>
      <c r="J122" s="64">
        <v>0</v>
      </c>
    </row>
    <row r="123" spans="1:10" ht="12.75" customHeight="1" outlineLevel="1">
      <c r="A123" s="161" t="s">
        <v>664</v>
      </c>
      <c r="B123" s="200" t="s">
        <v>488</v>
      </c>
      <c r="C123" s="163" t="s">
        <v>832</v>
      </c>
      <c r="D123" s="164" t="s">
        <v>883</v>
      </c>
      <c r="E123" s="165" t="s">
        <v>865</v>
      </c>
      <c r="F123" s="166">
        <v>63.699999999999996</v>
      </c>
      <c r="G123" s="78"/>
      <c r="H123" s="167">
        <f t="shared" si="9"/>
        <v>0</v>
      </c>
      <c r="I123" s="168" t="e">
        <f t="shared" si="8"/>
        <v>#DIV/0!</v>
      </c>
      <c r="J123" s="64">
        <v>0</v>
      </c>
    </row>
    <row r="124" spans="1:10" ht="12.75" customHeight="1" outlineLevel="1">
      <c r="A124" s="161" t="s">
        <v>665</v>
      </c>
      <c r="B124" s="202" t="s">
        <v>670</v>
      </c>
      <c r="C124" s="163" t="s">
        <v>832</v>
      </c>
      <c r="D124" s="164" t="s">
        <v>911</v>
      </c>
      <c r="E124" s="165" t="s">
        <v>511</v>
      </c>
      <c r="F124" s="166">
        <v>5887.3</v>
      </c>
      <c r="G124" s="78"/>
      <c r="H124" s="167">
        <f t="shared" si="9"/>
        <v>0</v>
      </c>
      <c r="I124" s="168" t="e">
        <f t="shared" si="8"/>
        <v>#DIV/0!</v>
      </c>
      <c r="J124" s="64">
        <v>0</v>
      </c>
    </row>
    <row r="125" spans="1:10" ht="12.75" customHeight="1" outlineLevel="1">
      <c r="A125" s="161" t="s">
        <v>666</v>
      </c>
      <c r="B125" s="200" t="s">
        <v>672</v>
      </c>
      <c r="C125" s="163" t="s">
        <v>832</v>
      </c>
      <c r="D125" s="164" t="s">
        <v>869</v>
      </c>
      <c r="E125" s="165" t="s">
        <v>865</v>
      </c>
      <c r="F125" s="166">
        <v>107.72</v>
      </c>
      <c r="G125" s="78"/>
      <c r="H125" s="167">
        <f t="shared" si="9"/>
        <v>0</v>
      </c>
      <c r="I125" s="168" t="e">
        <f t="shared" si="8"/>
        <v>#DIV/0!</v>
      </c>
      <c r="J125" s="64">
        <v>0</v>
      </c>
    </row>
    <row r="126" spans="1:10" ht="12.75" customHeight="1" outlineLevel="1">
      <c r="A126" s="161" t="s">
        <v>671</v>
      </c>
      <c r="B126" s="200" t="s">
        <v>398</v>
      </c>
      <c r="C126" s="163" t="s">
        <v>833</v>
      </c>
      <c r="D126" s="164" t="s">
        <v>912</v>
      </c>
      <c r="E126" s="165" t="s">
        <v>37</v>
      </c>
      <c r="F126" s="166">
        <v>344.39</v>
      </c>
      <c r="G126" s="78"/>
      <c r="H126" s="167">
        <f t="shared" si="9"/>
        <v>0</v>
      </c>
      <c r="I126" s="171" t="e">
        <f t="shared" si="8"/>
        <v>#DIV/0!</v>
      </c>
      <c r="J126" s="64">
        <v>0</v>
      </c>
    </row>
    <row r="127" spans="1:10" ht="12.75" customHeight="1" outlineLevel="1">
      <c r="A127" s="338" t="s">
        <v>510</v>
      </c>
      <c r="B127" s="339"/>
      <c r="C127" s="172"/>
      <c r="D127" s="192" t="s">
        <v>667</v>
      </c>
      <c r="E127" s="174"/>
      <c r="F127" s="174"/>
      <c r="G127" s="174"/>
      <c r="H127" s="174">
        <f>SUM(H128:H137)</f>
        <v>0</v>
      </c>
      <c r="I127" s="175" t="e">
        <f t="shared" si="8"/>
        <v>#DIV/0!</v>
      </c>
      <c r="J127" s="64">
        <v>0</v>
      </c>
    </row>
    <row r="128" spans="1:10" ht="12.75" customHeight="1" outlineLevel="1">
      <c r="A128" s="203" t="s">
        <v>638</v>
      </c>
      <c r="B128" s="201" t="s">
        <v>64</v>
      </c>
      <c r="C128" s="163" t="s">
        <v>832</v>
      </c>
      <c r="D128" s="164" t="s">
        <v>867</v>
      </c>
      <c r="E128" s="165" t="s">
        <v>865</v>
      </c>
      <c r="F128" s="204">
        <v>356.58</v>
      </c>
      <c r="G128" s="78"/>
      <c r="H128" s="167">
        <f aca="true" t="shared" si="10" ref="H128:H137">ROUND((F128*G128),2)</f>
        <v>0</v>
      </c>
      <c r="I128" s="168" t="e">
        <f t="shared" si="8"/>
        <v>#DIV/0!</v>
      </c>
      <c r="J128" s="64">
        <v>0</v>
      </c>
    </row>
    <row r="129" spans="1:10" ht="12.75" customHeight="1" outlineLevel="1">
      <c r="A129" s="203" t="s">
        <v>639</v>
      </c>
      <c r="B129" s="189" t="s">
        <v>729</v>
      </c>
      <c r="C129" s="163" t="s">
        <v>832</v>
      </c>
      <c r="D129" s="164" t="s">
        <v>864</v>
      </c>
      <c r="E129" s="165" t="s">
        <v>865</v>
      </c>
      <c r="F129" s="205">
        <v>136</v>
      </c>
      <c r="G129" s="78"/>
      <c r="H129" s="167">
        <f t="shared" si="10"/>
        <v>0</v>
      </c>
      <c r="I129" s="168" t="e">
        <f t="shared" si="8"/>
        <v>#DIV/0!</v>
      </c>
      <c r="J129" s="64">
        <v>0</v>
      </c>
    </row>
    <row r="130" spans="1:10" ht="12.75" customHeight="1" outlineLevel="1">
      <c r="A130" s="203" t="s">
        <v>640</v>
      </c>
      <c r="B130" s="191" t="s">
        <v>477</v>
      </c>
      <c r="C130" s="163" t="s">
        <v>832</v>
      </c>
      <c r="D130" s="164" t="s">
        <v>866</v>
      </c>
      <c r="E130" s="165" t="s">
        <v>507</v>
      </c>
      <c r="F130" s="205">
        <v>1632</v>
      </c>
      <c r="G130" s="78"/>
      <c r="H130" s="167">
        <f t="shared" si="10"/>
        <v>0</v>
      </c>
      <c r="I130" s="168" t="e">
        <f t="shared" si="8"/>
        <v>#DIV/0!</v>
      </c>
      <c r="J130" s="64">
        <v>0</v>
      </c>
    </row>
    <row r="131" spans="1:10" ht="12.75" customHeight="1" outlineLevel="1">
      <c r="A131" s="203" t="s">
        <v>641</v>
      </c>
      <c r="B131" s="194" t="s">
        <v>401</v>
      </c>
      <c r="C131" s="163" t="s">
        <v>832</v>
      </c>
      <c r="D131" s="164" t="s">
        <v>868</v>
      </c>
      <c r="E131" s="165" t="s">
        <v>840</v>
      </c>
      <c r="F131" s="205">
        <v>425.21</v>
      </c>
      <c r="G131" s="78"/>
      <c r="H131" s="167">
        <f t="shared" si="10"/>
        <v>0</v>
      </c>
      <c r="I131" s="168" t="e">
        <f t="shared" si="8"/>
        <v>#DIV/0!</v>
      </c>
      <c r="J131" s="64">
        <v>0</v>
      </c>
    </row>
    <row r="132" spans="1:10" ht="12.75" customHeight="1" outlineLevel="1">
      <c r="A132" s="203" t="s">
        <v>642</v>
      </c>
      <c r="B132" s="200" t="s">
        <v>668</v>
      </c>
      <c r="C132" s="163" t="s">
        <v>832</v>
      </c>
      <c r="D132" s="164" t="s">
        <v>877</v>
      </c>
      <c r="E132" s="165" t="s">
        <v>840</v>
      </c>
      <c r="F132" s="205">
        <v>21.26</v>
      </c>
      <c r="G132" s="78"/>
      <c r="H132" s="167">
        <f t="shared" si="10"/>
        <v>0</v>
      </c>
      <c r="I132" s="168" t="e">
        <f t="shared" si="8"/>
        <v>#DIV/0!</v>
      </c>
      <c r="J132" s="64">
        <v>0</v>
      </c>
    </row>
    <row r="133" spans="1:10" ht="12.75" customHeight="1" outlineLevel="1">
      <c r="A133" s="203" t="s">
        <v>643</v>
      </c>
      <c r="B133" s="200" t="s">
        <v>669</v>
      </c>
      <c r="C133" s="163" t="s">
        <v>832</v>
      </c>
      <c r="D133" s="164" t="s">
        <v>910</v>
      </c>
      <c r="E133" s="165" t="s">
        <v>840</v>
      </c>
      <c r="F133" s="205">
        <v>829.35</v>
      </c>
      <c r="G133" s="78"/>
      <c r="H133" s="167">
        <f t="shared" si="10"/>
        <v>0</v>
      </c>
      <c r="I133" s="168" t="e">
        <f t="shared" si="8"/>
        <v>#DIV/0!</v>
      </c>
      <c r="J133" s="64">
        <v>0</v>
      </c>
    </row>
    <row r="134" spans="1:10" ht="12.75" customHeight="1" outlineLevel="1">
      <c r="A134" s="203" t="s">
        <v>644</v>
      </c>
      <c r="B134" s="200" t="s">
        <v>488</v>
      </c>
      <c r="C134" s="163" t="s">
        <v>832</v>
      </c>
      <c r="D134" s="164" t="s">
        <v>883</v>
      </c>
      <c r="E134" s="165" t="s">
        <v>865</v>
      </c>
      <c r="F134" s="205">
        <v>83.36</v>
      </c>
      <c r="G134" s="78"/>
      <c r="H134" s="167">
        <f t="shared" si="10"/>
        <v>0</v>
      </c>
      <c r="I134" s="168" t="e">
        <f t="shared" si="8"/>
        <v>#DIV/0!</v>
      </c>
      <c r="J134" s="64">
        <v>0</v>
      </c>
    </row>
    <row r="135" spans="1:10" ht="12.75" customHeight="1" outlineLevel="1">
      <c r="A135" s="203" t="s">
        <v>673</v>
      </c>
      <c r="B135" s="202" t="s">
        <v>670</v>
      </c>
      <c r="C135" s="163" t="s">
        <v>832</v>
      </c>
      <c r="D135" s="164" t="s">
        <v>911</v>
      </c>
      <c r="E135" s="165" t="s">
        <v>511</v>
      </c>
      <c r="F135" s="205">
        <v>8335.76</v>
      </c>
      <c r="G135" s="78"/>
      <c r="H135" s="167">
        <f t="shared" si="10"/>
        <v>0</v>
      </c>
      <c r="I135" s="168" t="e">
        <f t="shared" si="8"/>
        <v>#DIV/0!</v>
      </c>
      <c r="J135" s="64">
        <v>0</v>
      </c>
    </row>
    <row r="136" spans="1:10" ht="12.75" customHeight="1" outlineLevel="1">
      <c r="A136" s="203" t="s">
        <v>674</v>
      </c>
      <c r="B136" s="200" t="s">
        <v>672</v>
      </c>
      <c r="C136" s="163" t="s">
        <v>832</v>
      </c>
      <c r="D136" s="164" t="s">
        <v>869</v>
      </c>
      <c r="E136" s="165" t="s">
        <v>865</v>
      </c>
      <c r="F136" s="205">
        <v>251.96</v>
      </c>
      <c r="G136" s="78"/>
      <c r="H136" s="167">
        <f t="shared" si="10"/>
        <v>0</v>
      </c>
      <c r="I136" s="168" t="e">
        <f t="shared" si="8"/>
        <v>#DIV/0!</v>
      </c>
      <c r="J136" s="64">
        <v>0</v>
      </c>
    </row>
    <row r="137" spans="1:10" ht="12.75" customHeight="1" outlineLevel="1" thickBot="1">
      <c r="A137" s="203" t="s">
        <v>675</v>
      </c>
      <c r="B137" s="202" t="s">
        <v>398</v>
      </c>
      <c r="C137" s="163" t="s">
        <v>833</v>
      </c>
      <c r="D137" s="164" t="s">
        <v>912</v>
      </c>
      <c r="E137" s="165" t="s">
        <v>37</v>
      </c>
      <c r="F137" s="205">
        <v>2319.22</v>
      </c>
      <c r="G137" s="78"/>
      <c r="H137" s="167">
        <f t="shared" si="10"/>
        <v>0</v>
      </c>
      <c r="I137" s="171" t="e">
        <f t="shared" si="8"/>
        <v>#DIV/0!</v>
      </c>
      <c r="J137" s="64">
        <v>0</v>
      </c>
    </row>
    <row r="138" spans="1:10" ht="15.75" thickBot="1">
      <c r="A138" s="340">
        <v>4</v>
      </c>
      <c r="B138" s="341"/>
      <c r="C138" s="152"/>
      <c r="D138" s="198" t="s">
        <v>581</v>
      </c>
      <c r="E138" s="154"/>
      <c r="F138" s="154"/>
      <c r="G138" s="154"/>
      <c r="H138" s="155">
        <f>H139</f>
        <v>0</v>
      </c>
      <c r="I138" s="156" t="e">
        <f t="shared" si="8"/>
        <v>#DIV/0!</v>
      </c>
      <c r="J138" s="64">
        <v>0</v>
      </c>
    </row>
    <row r="139" spans="1:10" ht="12.75" customHeight="1" outlineLevel="1">
      <c r="A139" s="338" t="s">
        <v>95</v>
      </c>
      <c r="B139" s="339"/>
      <c r="C139" s="172"/>
      <c r="D139" s="192" t="s">
        <v>581</v>
      </c>
      <c r="E139" s="174"/>
      <c r="F139" s="174"/>
      <c r="G139" s="174"/>
      <c r="H139" s="174">
        <f>SUM(H140:H149)</f>
        <v>0</v>
      </c>
      <c r="I139" s="175" t="e">
        <f t="shared" si="8"/>
        <v>#DIV/0!</v>
      </c>
      <c r="J139" s="64">
        <v>0</v>
      </c>
    </row>
    <row r="140" spans="1:10" ht="12.75" customHeight="1" outlineLevel="1">
      <c r="A140" s="161" t="s">
        <v>96</v>
      </c>
      <c r="B140" s="201" t="s">
        <v>91</v>
      </c>
      <c r="C140" s="163" t="s">
        <v>832</v>
      </c>
      <c r="D140" s="164" t="s">
        <v>913</v>
      </c>
      <c r="E140" s="165" t="s">
        <v>865</v>
      </c>
      <c r="F140" s="193">
        <v>298.8</v>
      </c>
      <c r="G140" s="78"/>
      <c r="H140" s="167">
        <f aca="true" t="shared" si="11" ref="H140:H149">ROUND((F140*G140),2)</f>
        <v>0</v>
      </c>
      <c r="I140" s="168" t="e">
        <f aca="true" t="shared" si="12" ref="I140:I149">H140/$G$620</f>
        <v>#DIV/0!</v>
      </c>
      <c r="J140" s="64">
        <v>0</v>
      </c>
    </row>
    <row r="141" spans="1:10" ht="12.75" customHeight="1" outlineLevel="1">
      <c r="A141" s="161" t="s">
        <v>98</v>
      </c>
      <c r="B141" s="200" t="s">
        <v>733</v>
      </c>
      <c r="C141" s="163" t="s">
        <v>832</v>
      </c>
      <c r="D141" s="164" t="s">
        <v>914</v>
      </c>
      <c r="E141" s="165" t="s">
        <v>840</v>
      </c>
      <c r="F141" s="166">
        <v>10.14</v>
      </c>
      <c r="G141" s="78"/>
      <c r="H141" s="167">
        <f t="shared" si="11"/>
        <v>0</v>
      </c>
      <c r="I141" s="168" t="e">
        <f t="shared" si="12"/>
        <v>#DIV/0!</v>
      </c>
      <c r="J141" s="64">
        <v>0</v>
      </c>
    </row>
    <row r="142" spans="1:10" ht="12.75" customHeight="1" outlineLevel="1">
      <c r="A142" s="161" t="s">
        <v>100</v>
      </c>
      <c r="B142" s="200" t="s">
        <v>734</v>
      </c>
      <c r="C142" s="163" t="s">
        <v>832</v>
      </c>
      <c r="D142" s="164" t="s">
        <v>915</v>
      </c>
      <c r="E142" s="165" t="s">
        <v>840</v>
      </c>
      <c r="F142" s="166">
        <v>26.19</v>
      </c>
      <c r="G142" s="78"/>
      <c r="H142" s="167">
        <f t="shared" si="11"/>
        <v>0</v>
      </c>
      <c r="I142" s="168" t="e">
        <f t="shared" si="12"/>
        <v>#DIV/0!</v>
      </c>
      <c r="J142" s="64">
        <v>0</v>
      </c>
    </row>
    <row r="143" spans="1:10" ht="12.75" customHeight="1" outlineLevel="1">
      <c r="A143" s="161" t="s">
        <v>406</v>
      </c>
      <c r="B143" s="200" t="s">
        <v>441</v>
      </c>
      <c r="C143" s="163" t="s">
        <v>832</v>
      </c>
      <c r="D143" s="164" t="s">
        <v>1274</v>
      </c>
      <c r="E143" s="165" t="s">
        <v>840</v>
      </c>
      <c r="F143" s="166">
        <v>233.22</v>
      </c>
      <c r="G143" s="78"/>
      <c r="H143" s="167">
        <f t="shared" si="11"/>
        <v>0</v>
      </c>
      <c r="I143" s="168" t="e">
        <f t="shared" si="12"/>
        <v>#DIV/0!</v>
      </c>
      <c r="J143" s="64">
        <v>0</v>
      </c>
    </row>
    <row r="144" spans="1:10" ht="12.75" customHeight="1" outlineLevel="1">
      <c r="A144" s="161" t="s">
        <v>740</v>
      </c>
      <c r="B144" s="200" t="s">
        <v>93</v>
      </c>
      <c r="C144" s="163" t="s">
        <v>832</v>
      </c>
      <c r="D144" s="164" t="s">
        <v>916</v>
      </c>
      <c r="E144" s="165" t="s">
        <v>840</v>
      </c>
      <c r="F144" s="166">
        <v>2215.3</v>
      </c>
      <c r="G144" s="78"/>
      <c r="H144" s="167">
        <f t="shared" si="11"/>
        <v>0</v>
      </c>
      <c r="I144" s="168" t="e">
        <f t="shared" si="12"/>
        <v>#DIV/0!</v>
      </c>
      <c r="J144" s="64">
        <v>0</v>
      </c>
    </row>
    <row r="145" spans="1:10" ht="12.75" customHeight="1" outlineLevel="1">
      <c r="A145" s="161" t="s">
        <v>1282</v>
      </c>
      <c r="B145" s="200" t="s">
        <v>669</v>
      </c>
      <c r="C145" s="163" t="s">
        <v>832</v>
      </c>
      <c r="D145" s="164" t="s">
        <v>910</v>
      </c>
      <c r="E145" s="165" t="s">
        <v>840</v>
      </c>
      <c r="F145" s="205">
        <v>2284</v>
      </c>
      <c r="G145" s="78"/>
      <c r="H145" s="167">
        <f t="shared" si="11"/>
        <v>0</v>
      </c>
      <c r="I145" s="168" t="e">
        <f t="shared" si="12"/>
        <v>#DIV/0!</v>
      </c>
      <c r="J145" s="64">
        <v>0</v>
      </c>
    </row>
    <row r="146" spans="1:10" ht="12.75" customHeight="1" outlineLevel="1">
      <c r="A146" s="161" t="s">
        <v>1283</v>
      </c>
      <c r="B146" s="200" t="s">
        <v>1275</v>
      </c>
      <c r="C146" s="163" t="s">
        <v>832</v>
      </c>
      <c r="D146" s="164" t="s">
        <v>1276</v>
      </c>
      <c r="E146" s="165" t="s">
        <v>865</v>
      </c>
      <c r="F146" s="205">
        <v>228.4</v>
      </c>
      <c r="G146" s="78"/>
      <c r="H146" s="167">
        <f t="shared" si="11"/>
        <v>0</v>
      </c>
      <c r="I146" s="168" t="e">
        <f t="shared" si="12"/>
        <v>#DIV/0!</v>
      </c>
      <c r="J146" s="64">
        <v>0</v>
      </c>
    </row>
    <row r="147" spans="1:10" ht="12.75" customHeight="1" outlineLevel="1">
      <c r="A147" s="161" t="s">
        <v>1284</v>
      </c>
      <c r="B147" s="200" t="s">
        <v>488</v>
      </c>
      <c r="C147" s="163" t="s">
        <v>832</v>
      </c>
      <c r="D147" s="164" t="s">
        <v>735</v>
      </c>
      <c r="E147" s="165" t="s">
        <v>865</v>
      </c>
      <c r="F147" s="166">
        <v>413.39</v>
      </c>
      <c r="G147" s="78"/>
      <c r="H147" s="167">
        <f t="shared" si="11"/>
        <v>0</v>
      </c>
      <c r="I147" s="168" t="e">
        <f t="shared" si="12"/>
        <v>#DIV/0!</v>
      </c>
      <c r="J147" s="64">
        <v>0</v>
      </c>
    </row>
    <row r="148" spans="1:10" ht="12.75" customHeight="1" outlineLevel="1">
      <c r="A148" s="161" t="s">
        <v>1285</v>
      </c>
      <c r="B148" s="202" t="s">
        <v>670</v>
      </c>
      <c r="C148" s="163" t="s">
        <v>832</v>
      </c>
      <c r="D148" s="164" t="s">
        <v>911</v>
      </c>
      <c r="E148" s="165" t="s">
        <v>511</v>
      </c>
      <c r="F148" s="205">
        <v>22840</v>
      </c>
      <c r="G148" s="78"/>
      <c r="H148" s="167">
        <f t="shared" si="11"/>
        <v>0</v>
      </c>
      <c r="I148" s="168" t="e">
        <f t="shared" si="12"/>
        <v>#DIV/0!</v>
      </c>
      <c r="J148" s="64">
        <v>0</v>
      </c>
    </row>
    <row r="149" spans="1:10" ht="12.75" customHeight="1" outlineLevel="1" thickBot="1">
      <c r="A149" s="161" t="s">
        <v>1286</v>
      </c>
      <c r="B149" s="200" t="s">
        <v>354</v>
      </c>
      <c r="C149" s="163" t="s">
        <v>832</v>
      </c>
      <c r="D149" s="164" t="s">
        <v>917</v>
      </c>
      <c r="E149" s="165" t="s">
        <v>840</v>
      </c>
      <c r="F149" s="166">
        <v>2686.13</v>
      </c>
      <c r="G149" s="78"/>
      <c r="H149" s="167">
        <f t="shared" si="11"/>
        <v>0</v>
      </c>
      <c r="I149" s="168" t="e">
        <f t="shared" si="12"/>
        <v>#DIV/0!</v>
      </c>
      <c r="J149" s="64">
        <v>0</v>
      </c>
    </row>
    <row r="150" spans="1:10" ht="15.75" thickBot="1">
      <c r="A150" s="340">
        <v>5</v>
      </c>
      <c r="B150" s="341"/>
      <c r="C150" s="152"/>
      <c r="D150" s="198" t="s">
        <v>561</v>
      </c>
      <c r="E150" s="154"/>
      <c r="F150" s="154"/>
      <c r="G150" s="154"/>
      <c r="H150" s="155">
        <f>H151+H157+H160</f>
        <v>0</v>
      </c>
      <c r="I150" s="156" t="e">
        <f aca="true" t="shared" si="13" ref="I150:I160">H150/$G$620</f>
        <v>#DIV/0!</v>
      </c>
      <c r="J150" s="64">
        <v>0</v>
      </c>
    </row>
    <row r="151" spans="1:10" ht="12.75" customHeight="1" outlineLevel="1">
      <c r="A151" s="342" t="s">
        <v>103</v>
      </c>
      <c r="B151" s="343"/>
      <c r="C151" s="157"/>
      <c r="D151" s="192" t="s">
        <v>678</v>
      </c>
      <c r="E151" s="159"/>
      <c r="F151" s="159"/>
      <c r="G151" s="159"/>
      <c r="H151" s="159">
        <f>SUM(H152:H156)</f>
        <v>0</v>
      </c>
      <c r="I151" s="160" t="e">
        <f t="shared" si="13"/>
        <v>#DIV/0!</v>
      </c>
      <c r="J151" s="64">
        <v>0</v>
      </c>
    </row>
    <row r="152" spans="1:10" ht="12.75" customHeight="1" outlineLevel="1">
      <c r="A152" s="203" t="s">
        <v>104</v>
      </c>
      <c r="B152" s="201" t="s">
        <v>97</v>
      </c>
      <c r="C152" s="163" t="s">
        <v>832</v>
      </c>
      <c r="D152" s="164" t="s">
        <v>918</v>
      </c>
      <c r="E152" s="165" t="s">
        <v>840</v>
      </c>
      <c r="F152" s="165">
        <v>1396.42</v>
      </c>
      <c r="G152" s="78"/>
      <c r="H152" s="167">
        <f>ROUND((F152*G152),2)</f>
        <v>0</v>
      </c>
      <c r="I152" s="168" t="e">
        <f t="shared" si="13"/>
        <v>#DIV/0!</v>
      </c>
      <c r="J152" s="64">
        <v>0</v>
      </c>
    </row>
    <row r="153" spans="1:10" ht="13.5" customHeight="1" outlineLevel="1">
      <c r="A153" s="203" t="s">
        <v>106</v>
      </c>
      <c r="B153" s="200" t="s">
        <v>99</v>
      </c>
      <c r="C153" s="163" t="s">
        <v>832</v>
      </c>
      <c r="D153" s="164" t="s">
        <v>919</v>
      </c>
      <c r="E153" s="165" t="s">
        <v>840</v>
      </c>
      <c r="F153" s="205">
        <v>1167.8700000000001</v>
      </c>
      <c r="G153" s="78"/>
      <c r="H153" s="167">
        <f>ROUND((F153*G153),2)</f>
        <v>0</v>
      </c>
      <c r="I153" s="168" t="e">
        <f t="shared" si="13"/>
        <v>#DIV/0!</v>
      </c>
      <c r="J153" s="64">
        <v>0</v>
      </c>
    </row>
    <row r="154" spans="1:10" ht="13.5" customHeight="1" outlineLevel="1">
      <c r="A154" s="203" t="s">
        <v>108</v>
      </c>
      <c r="B154" s="200" t="s">
        <v>407</v>
      </c>
      <c r="C154" s="163" t="s">
        <v>832</v>
      </c>
      <c r="D154" s="164" t="s">
        <v>920</v>
      </c>
      <c r="E154" s="165" t="s">
        <v>840</v>
      </c>
      <c r="F154" s="205">
        <v>1251.4199999999998</v>
      </c>
      <c r="G154" s="78"/>
      <c r="H154" s="167">
        <f>ROUND((F154*G154),2)</f>
        <v>0</v>
      </c>
      <c r="I154" s="168" t="e">
        <f t="shared" si="13"/>
        <v>#DIV/0!</v>
      </c>
      <c r="J154" s="64">
        <v>0</v>
      </c>
    </row>
    <row r="155" spans="1:10" s="80" customFormat="1" ht="12.75" customHeight="1" outlineLevel="1">
      <c r="A155" s="203" t="s">
        <v>109</v>
      </c>
      <c r="B155" s="206" t="s">
        <v>101</v>
      </c>
      <c r="C155" s="163" t="s">
        <v>832</v>
      </c>
      <c r="D155" s="164" t="s">
        <v>921</v>
      </c>
      <c r="E155" s="165" t="s">
        <v>29</v>
      </c>
      <c r="F155" s="207">
        <v>504.36</v>
      </c>
      <c r="G155" s="78"/>
      <c r="H155" s="167">
        <f>ROUND((F155*G155),2)</f>
        <v>0</v>
      </c>
      <c r="I155" s="168" t="e">
        <f t="shared" si="13"/>
        <v>#DIV/0!</v>
      </c>
      <c r="J155" s="64">
        <v>0</v>
      </c>
    </row>
    <row r="156" spans="1:10" ht="12.75" customHeight="1" outlineLevel="1">
      <c r="A156" s="203" t="s">
        <v>681</v>
      </c>
      <c r="B156" s="206" t="s">
        <v>739</v>
      </c>
      <c r="C156" s="163" t="s">
        <v>832</v>
      </c>
      <c r="D156" s="164" t="s">
        <v>922</v>
      </c>
      <c r="E156" s="187" t="s">
        <v>29</v>
      </c>
      <c r="F156" s="207">
        <v>1139.1100000000001</v>
      </c>
      <c r="G156" s="78"/>
      <c r="H156" s="167">
        <f>ROUND((F156*G156),2)</f>
        <v>0</v>
      </c>
      <c r="I156" s="171" t="e">
        <f t="shared" si="13"/>
        <v>#DIV/0!</v>
      </c>
      <c r="J156" s="64">
        <v>0</v>
      </c>
    </row>
    <row r="157" spans="1:10" ht="12.75" customHeight="1" outlineLevel="1">
      <c r="A157" s="338" t="s">
        <v>111</v>
      </c>
      <c r="B157" s="339"/>
      <c r="C157" s="172"/>
      <c r="D157" s="192" t="s">
        <v>679</v>
      </c>
      <c r="E157" s="174"/>
      <c r="F157" s="174"/>
      <c r="G157" s="174"/>
      <c r="H157" s="174">
        <f>SUM(H158:H159)</f>
        <v>0</v>
      </c>
      <c r="I157" s="175" t="e">
        <f t="shared" si="13"/>
        <v>#DIV/0!</v>
      </c>
      <c r="J157" s="64">
        <v>0</v>
      </c>
    </row>
    <row r="158" spans="1:10" ht="12.75" customHeight="1" outlineLevel="1">
      <c r="A158" s="208" t="s">
        <v>112</v>
      </c>
      <c r="B158" s="209" t="s">
        <v>514</v>
      </c>
      <c r="C158" s="186" t="s">
        <v>833</v>
      </c>
      <c r="D158" s="164" t="s">
        <v>923</v>
      </c>
      <c r="E158" s="187" t="s">
        <v>5</v>
      </c>
      <c r="F158" s="187">
        <v>122.31</v>
      </c>
      <c r="G158" s="78"/>
      <c r="H158" s="167">
        <f>ROUND((F158*G158),2)</f>
        <v>0</v>
      </c>
      <c r="I158" s="168" t="e">
        <f t="shared" si="13"/>
        <v>#DIV/0!</v>
      </c>
      <c r="J158" s="64">
        <v>0</v>
      </c>
    </row>
    <row r="159" spans="1:10" ht="13.5" customHeight="1" outlineLevel="1">
      <c r="A159" s="203" t="s">
        <v>1287</v>
      </c>
      <c r="B159" s="210" t="s">
        <v>102</v>
      </c>
      <c r="C159" s="211" t="s">
        <v>832</v>
      </c>
      <c r="D159" s="164" t="s">
        <v>924</v>
      </c>
      <c r="E159" s="212" t="s">
        <v>840</v>
      </c>
      <c r="F159" s="205">
        <v>2.18</v>
      </c>
      <c r="G159" s="78"/>
      <c r="H159" s="167">
        <f>ROUND((F159*G159),2)</f>
        <v>0</v>
      </c>
      <c r="I159" s="171" t="e">
        <f t="shared" si="13"/>
        <v>#DIV/0!</v>
      </c>
      <c r="J159" s="64">
        <v>0</v>
      </c>
    </row>
    <row r="160" spans="1:10" ht="12.75" customHeight="1" outlineLevel="1">
      <c r="A160" s="355" t="s">
        <v>114</v>
      </c>
      <c r="B160" s="356"/>
      <c r="C160" s="172"/>
      <c r="D160" s="192" t="s">
        <v>780</v>
      </c>
      <c r="E160" s="174"/>
      <c r="F160" s="174"/>
      <c r="G160" s="174"/>
      <c r="H160" s="174">
        <f>SUM(H161:H166)</f>
        <v>0</v>
      </c>
      <c r="I160" s="175" t="e">
        <f t="shared" si="13"/>
        <v>#DIV/0!</v>
      </c>
      <c r="J160" s="64">
        <v>0</v>
      </c>
    </row>
    <row r="161" spans="1:10" ht="12.75" customHeight="1" outlineLevel="1">
      <c r="A161" s="161" t="s">
        <v>115</v>
      </c>
      <c r="B161" s="201">
        <v>93186</v>
      </c>
      <c r="C161" s="163" t="s">
        <v>835</v>
      </c>
      <c r="D161" s="164" t="s">
        <v>925</v>
      </c>
      <c r="E161" s="165" t="s">
        <v>29</v>
      </c>
      <c r="F161" s="207">
        <v>118.32</v>
      </c>
      <c r="G161" s="78"/>
      <c r="H161" s="167">
        <f aca="true" t="shared" si="14" ref="H161:H166">ROUND((F161*G161),2)</f>
        <v>0</v>
      </c>
      <c r="I161" s="168" t="e">
        <f aca="true" t="shared" si="15" ref="I161:I166">H161/$G$620</f>
        <v>#DIV/0!</v>
      </c>
      <c r="J161" s="64">
        <v>0</v>
      </c>
    </row>
    <row r="162" spans="1:10" s="80" customFormat="1" ht="12.75" customHeight="1" outlineLevel="1">
      <c r="A162" s="161" t="s">
        <v>117</v>
      </c>
      <c r="B162" s="201">
        <v>93187</v>
      </c>
      <c r="C162" s="163" t="s">
        <v>835</v>
      </c>
      <c r="D162" s="164" t="s">
        <v>926</v>
      </c>
      <c r="E162" s="165" t="s">
        <v>29</v>
      </c>
      <c r="F162" s="207">
        <v>5.06</v>
      </c>
      <c r="G162" s="78"/>
      <c r="H162" s="167">
        <f t="shared" si="14"/>
        <v>0</v>
      </c>
      <c r="I162" s="168" t="e">
        <f t="shared" si="15"/>
        <v>#DIV/0!</v>
      </c>
      <c r="J162" s="64">
        <v>0</v>
      </c>
    </row>
    <row r="163" spans="1:10" s="80" customFormat="1" ht="12.75" customHeight="1" outlineLevel="1">
      <c r="A163" s="161" t="s">
        <v>119</v>
      </c>
      <c r="B163" s="209">
        <v>93188</v>
      </c>
      <c r="C163" s="186" t="s">
        <v>835</v>
      </c>
      <c r="D163" s="164" t="s">
        <v>927</v>
      </c>
      <c r="E163" s="187" t="s">
        <v>29</v>
      </c>
      <c r="F163" s="207">
        <v>88.3</v>
      </c>
      <c r="G163" s="78"/>
      <c r="H163" s="167">
        <f t="shared" si="14"/>
        <v>0</v>
      </c>
      <c r="I163" s="168" t="e">
        <f t="shared" si="15"/>
        <v>#DIV/0!</v>
      </c>
      <c r="J163" s="64">
        <v>0</v>
      </c>
    </row>
    <row r="164" spans="1:10" s="80" customFormat="1" ht="12.75" customHeight="1" outlineLevel="1">
      <c r="A164" s="161" t="s">
        <v>121</v>
      </c>
      <c r="B164" s="201">
        <v>93189</v>
      </c>
      <c r="C164" s="163" t="s">
        <v>835</v>
      </c>
      <c r="D164" s="164" t="s">
        <v>928</v>
      </c>
      <c r="E164" s="165" t="s">
        <v>29</v>
      </c>
      <c r="F164" s="207">
        <v>8</v>
      </c>
      <c r="G164" s="78"/>
      <c r="H164" s="167">
        <f t="shared" si="14"/>
        <v>0</v>
      </c>
      <c r="I164" s="168" t="e">
        <f t="shared" si="15"/>
        <v>#DIV/0!</v>
      </c>
      <c r="J164" s="64">
        <v>0</v>
      </c>
    </row>
    <row r="165" spans="1:10" ht="12.75" customHeight="1" outlineLevel="1">
      <c r="A165" s="161" t="s">
        <v>123</v>
      </c>
      <c r="B165" s="201">
        <v>93196</v>
      </c>
      <c r="C165" s="163" t="s">
        <v>835</v>
      </c>
      <c r="D165" s="164" t="s">
        <v>929</v>
      </c>
      <c r="E165" s="165" t="s">
        <v>29</v>
      </c>
      <c r="F165" s="213">
        <v>5.06</v>
      </c>
      <c r="G165" s="78"/>
      <c r="H165" s="167">
        <f t="shared" si="14"/>
        <v>0</v>
      </c>
      <c r="I165" s="168" t="e">
        <f t="shared" si="15"/>
        <v>#DIV/0!</v>
      </c>
      <c r="J165" s="64">
        <v>0</v>
      </c>
    </row>
    <row r="166" spans="1:10" ht="12.75" customHeight="1" outlineLevel="1" thickBot="1">
      <c r="A166" s="161" t="s">
        <v>125</v>
      </c>
      <c r="B166" s="209">
        <v>93197</v>
      </c>
      <c r="C166" s="186" t="s">
        <v>835</v>
      </c>
      <c r="D166" s="164" t="s">
        <v>930</v>
      </c>
      <c r="E166" s="187" t="s">
        <v>29</v>
      </c>
      <c r="F166" s="207">
        <v>330.38</v>
      </c>
      <c r="G166" s="78"/>
      <c r="H166" s="167">
        <f t="shared" si="14"/>
        <v>0</v>
      </c>
      <c r="I166" s="168" t="e">
        <f t="shared" si="15"/>
        <v>#DIV/0!</v>
      </c>
      <c r="J166" s="64">
        <v>0</v>
      </c>
    </row>
    <row r="167" spans="1:10" ht="15.75" thickBot="1">
      <c r="A167" s="340">
        <v>6</v>
      </c>
      <c r="B167" s="341"/>
      <c r="C167" s="152"/>
      <c r="D167" s="198" t="s">
        <v>562</v>
      </c>
      <c r="E167" s="154"/>
      <c r="F167" s="154"/>
      <c r="G167" s="154"/>
      <c r="H167" s="155">
        <f>H168+H182+H184</f>
        <v>0</v>
      </c>
      <c r="I167" s="156" t="e">
        <f>H167/$G$620</f>
        <v>#DIV/0!</v>
      </c>
      <c r="J167" s="64">
        <v>0</v>
      </c>
    </row>
    <row r="168" spans="1:10" ht="12.75" customHeight="1" outlineLevel="1">
      <c r="A168" s="342" t="s">
        <v>128</v>
      </c>
      <c r="B168" s="343"/>
      <c r="C168" s="157"/>
      <c r="D168" s="192" t="s">
        <v>563</v>
      </c>
      <c r="E168" s="159"/>
      <c r="F168" s="159"/>
      <c r="G168" s="159"/>
      <c r="H168" s="159">
        <f>SUM(H169:H181)</f>
        <v>0</v>
      </c>
      <c r="I168" s="160" t="e">
        <f>H168/$G$620</f>
        <v>#DIV/0!</v>
      </c>
      <c r="J168" s="64">
        <v>0</v>
      </c>
    </row>
    <row r="169" spans="1:10" ht="12.75" customHeight="1" outlineLevel="1">
      <c r="A169" s="188" t="s">
        <v>129</v>
      </c>
      <c r="B169" s="189" t="s">
        <v>682</v>
      </c>
      <c r="C169" s="163" t="s">
        <v>832</v>
      </c>
      <c r="D169" s="164" t="s">
        <v>931</v>
      </c>
      <c r="E169" s="165" t="s">
        <v>171</v>
      </c>
      <c r="F169" s="207">
        <v>1</v>
      </c>
      <c r="G169" s="78"/>
      <c r="H169" s="167">
        <f aca="true" t="shared" si="16" ref="H169:H181">ROUND((F169*G169),2)</f>
        <v>0</v>
      </c>
      <c r="I169" s="168" t="e">
        <f aca="true" t="shared" si="17" ref="I169:I181">H169/$G$620</f>
        <v>#DIV/0!</v>
      </c>
      <c r="J169" s="64">
        <v>0</v>
      </c>
    </row>
    <row r="170" spans="1:10" ht="12.75" customHeight="1" outlineLevel="1">
      <c r="A170" s="188" t="s">
        <v>130</v>
      </c>
      <c r="B170" s="191" t="s">
        <v>105</v>
      </c>
      <c r="C170" s="163" t="s">
        <v>832</v>
      </c>
      <c r="D170" s="164" t="s">
        <v>932</v>
      </c>
      <c r="E170" s="165" t="s">
        <v>171</v>
      </c>
      <c r="F170" s="207">
        <v>6</v>
      </c>
      <c r="G170" s="78"/>
      <c r="H170" s="167">
        <f t="shared" si="16"/>
        <v>0</v>
      </c>
      <c r="I170" s="168" t="e">
        <f t="shared" si="17"/>
        <v>#DIV/0!</v>
      </c>
      <c r="J170" s="64">
        <v>0</v>
      </c>
    </row>
    <row r="171" spans="1:10" ht="12.75" customHeight="1" outlineLevel="1">
      <c r="A171" s="188" t="s">
        <v>131</v>
      </c>
      <c r="B171" s="191" t="s">
        <v>107</v>
      </c>
      <c r="C171" s="163" t="s">
        <v>832</v>
      </c>
      <c r="D171" s="164" t="s">
        <v>933</v>
      </c>
      <c r="E171" s="165" t="s">
        <v>171</v>
      </c>
      <c r="F171" s="207">
        <v>15</v>
      </c>
      <c r="G171" s="78"/>
      <c r="H171" s="167">
        <f t="shared" si="16"/>
        <v>0</v>
      </c>
      <c r="I171" s="168" t="e">
        <f t="shared" si="17"/>
        <v>#DIV/0!</v>
      </c>
      <c r="J171" s="64">
        <v>0</v>
      </c>
    </row>
    <row r="172" spans="1:10" s="80" customFormat="1" ht="12.75" customHeight="1" outlineLevel="1">
      <c r="A172" s="188" t="s">
        <v>689</v>
      </c>
      <c r="B172" s="191" t="s">
        <v>107</v>
      </c>
      <c r="C172" s="163" t="s">
        <v>832</v>
      </c>
      <c r="D172" s="164" t="s">
        <v>741</v>
      </c>
      <c r="E172" s="165" t="s">
        <v>171</v>
      </c>
      <c r="F172" s="207">
        <v>35</v>
      </c>
      <c r="G172" s="78"/>
      <c r="H172" s="167">
        <f t="shared" si="16"/>
        <v>0</v>
      </c>
      <c r="I172" s="168" t="e">
        <f t="shared" si="17"/>
        <v>#DIV/0!</v>
      </c>
      <c r="J172" s="64">
        <v>0</v>
      </c>
    </row>
    <row r="173" spans="1:10" s="80" customFormat="1" ht="12.75" customHeight="1" outlineLevel="1">
      <c r="A173" s="188" t="s">
        <v>690</v>
      </c>
      <c r="B173" s="191" t="s">
        <v>107</v>
      </c>
      <c r="C173" s="163" t="s">
        <v>832</v>
      </c>
      <c r="D173" s="164" t="s">
        <v>742</v>
      </c>
      <c r="E173" s="165" t="s">
        <v>171</v>
      </c>
      <c r="F173" s="207">
        <v>2</v>
      </c>
      <c r="G173" s="78"/>
      <c r="H173" s="167">
        <f t="shared" si="16"/>
        <v>0</v>
      </c>
      <c r="I173" s="168" t="e">
        <f t="shared" si="17"/>
        <v>#DIV/0!</v>
      </c>
      <c r="J173" s="64">
        <v>0</v>
      </c>
    </row>
    <row r="174" spans="1:10" ht="12.75" customHeight="1" outlineLevel="1">
      <c r="A174" s="188" t="s">
        <v>1288</v>
      </c>
      <c r="B174" s="191" t="s">
        <v>683</v>
      </c>
      <c r="C174" s="163" t="s">
        <v>832</v>
      </c>
      <c r="D174" s="164" t="s">
        <v>934</v>
      </c>
      <c r="E174" s="165" t="s">
        <v>840</v>
      </c>
      <c r="F174" s="207">
        <v>1.4</v>
      </c>
      <c r="G174" s="78"/>
      <c r="H174" s="167">
        <f t="shared" si="16"/>
        <v>0</v>
      </c>
      <c r="I174" s="168" t="e">
        <f t="shared" si="17"/>
        <v>#DIV/0!</v>
      </c>
      <c r="J174" s="64">
        <v>0</v>
      </c>
    </row>
    <row r="175" spans="1:10" ht="12.75" customHeight="1" outlineLevel="1">
      <c r="A175" s="188" t="s">
        <v>1289</v>
      </c>
      <c r="B175" s="191" t="s">
        <v>684</v>
      </c>
      <c r="C175" s="163" t="s">
        <v>832</v>
      </c>
      <c r="D175" s="164" t="s">
        <v>935</v>
      </c>
      <c r="E175" s="165" t="s">
        <v>171</v>
      </c>
      <c r="F175" s="207">
        <v>4</v>
      </c>
      <c r="G175" s="78"/>
      <c r="H175" s="167">
        <f t="shared" si="16"/>
        <v>0</v>
      </c>
      <c r="I175" s="168" t="e">
        <f t="shared" si="17"/>
        <v>#DIV/0!</v>
      </c>
      <c r="J175" s="64">
        <v>0</v>
      </c>
    </row>
    <row r="176" spans="1:10" s="80" customFormat="1" ht="12.75" customHeight="1" outlineLevel="1">
      <c r="A176" s="188" t="s">
        <v>1290</v>
      </c>
      <c r="B176" s="191" t="s">
        <v>684</v>
      </c>
      <c r="C176" s="163" t="s">
        <v>832</v>
      </c>
      <c r="D176" s="164" t="s">
        <v>935</v>
      </c>
      <c r="E176" s="165" t="s">
        <v>171</v>
      </c>
      <c r="F176" s="207">
        <v>1</v>
      </c>
      <c r="G176" s="78"/>
      <c r="H176" s="167">
        <f t="shared" si="16"/>
        <v>0</v>
      </c>
      <c r="I176" s="168" t="e">
        <f t="shared" si="17"/>
        <v>#DIV/0!</v>
      </c>
      <c r="J176" s="64">
        <v>0</v>
      </c>
    </row>
    <row r="177" spans="1:10" ht="12.75" customHeight="1" outlineLevel="1">
      <c r="A177" s="188" t="s">
        <v>1291</v>
      </c>
      <c r="B177" s="191" t="s">
        <v>685</v>
      </c>
      <c r="C177" s="163" t="s">
        <v>832</v>
      </c>
      <c r="D177" s="164" t="s">
        <v>936</v>
      </c>
      <c r="E177" s="165" t="s">
        <v>171</v>
      </c>
      <c r="F177" s="207">
        <v>11</v>
      </c>
      <c r="G177" s="78"/>
      <c r="H177" s="167">
        <f t="shared" si="16"/>
        <v>0</v>
      </c>
      <c r="I177" s="168" t="e">
        <f t="shared" si="17"/>
        <v>#DIV/0!</v>
      </c>
      <c r="J177" s="64">
        <v>0</v>
      </c>
    </row>
    <row r="178" spans="1:10" ht="12.75" customHeight="1" outlineLevel="1">
      <c r="A178" s="188" t="s">
        <v>1292</v>
      </c>
      <c r="B178" s="191" t="s">
        <v>110</v>
      </c>
      <c r="C178" s="163" t="s">
        <v>832</v>
      </c>
      <c r="D178" s="164" t="s">
        <v>937</v>
      </c>
      <c r="E178" s="165" t="s">
        <v>171</v>
      </c>
      <c r="F178" s="207">
        <v>18</v>
      </c>
      <c r="G178" s="78"/>
      <c r="H178" s="167">
        <f t="shared" si="16"/>
        <v>0</v>
      </c>
      <c r="I178" s="168" t="e">
        <f t="shared" si="17"/>
        <v>#DIV/0!</v>
      </c>
      <c r="J178" s="64">
        <v>0</v>
      </c>
    </row>
    <row r="179" spans="1:10" ht="12.75" customHeight="1" outlineLevel="1">
      <c r="A179" s="188" t="s">
        <v>1293</v>
      </c>
      <c r="B179" s="191" t="s">
        <v>686</v>
      </c>
      <c r="C179" s="163" t="s">
        <v>832</v>
      </c>
      <c r="D179" s="164" t="s">
        <v>938</v>
      </c>
      <c r="E179" s="165" t="s">
        <v>171</v>
      </c>
      <c r="F179" s="207">
        <v>16</v>
      </c>
      <c r="G179" s="78"/>
      <c r="H179" s="167">
        <f t="shared" si="16"/>
        <v>0</v>
      </c>
      <c r="I179" s="168" t="e">
        <f t="shared" si="17"/>
        <v>#DIV/0!</v>
      </c>
      <c r="J179" s="64">
        <v>0</v>
      </c>
    </row>
    <row r="180" spans="1:10" ht="12.75" customHeight="1" outlineLevel="1">
      <c r="A180" s="188" t="s">
        <v>1294</v>
      </c>
      <c r="B180" s="191" t="s">
        <v>687</v>
      </c>
      <c r="C180" s="163" t="s">
        <v>832</v>
      </c>
      <c r="D180" s="164" t="s">
        <v>939</v>
      </c>
      <c r="E180" s="165" t="s">
        <v>840</v>
      </c>
      <c r="F180" s="207">
        <v>143.8</v>
      </c>
      <c r="G180" s="78"/>
      <c r="H180" s="167">
        <f t="shared" si="16"/>
        <v>0</v>
      </c>
      <c r="I180" s="168" t="e">
        <f t="shared" si="17"/>
        <v>#DIV/0!</v>
      </c>
      <c r="J180" s="64">
        <v>0</v>
      </c>
    </row>
    <row r="181" spans="1:10" ht="12.75" customHeight="1" outlineLevel="1">
      <c r="A181" s="188" t="s">
        <v>1295</v>
      </c>
      <c r="B181" s="162">
        <v>70266</v>
      </c>
      <c r="C181" s="163" t="s">
        <v>846</v>
      </c>
      <c r="D181" s="164" t="s">
        <v>940</v>
      </c>
      <c r="E181" s="165" t="s">
        <v>171</v>
      </c>
      <c r="F181" s="166">
        <v>16</v>
      </c>
      <c r="G181" s="78"/>
      <c r="H181" s="167">
        <f t="shared" si="16"/>
        <v>0</v>
      </c>
      <c r="I181" s="171" t="e">
        <f t="shared" si="17"/>
        <v>#DIV/0!</v>
      </c>
      <c r="J181" s="64">
        <v>0</v>
      </c>
    </row>
    <row r="182" spans="1:10" ht="12.75" customHeight="1" outlineLevel="1">
      <c r="A182" s="338" t="s">
        <v>132</v>
      </c>
      <c r="B182" s="339"/>
      <c r="C182" s="172"/>
      <c r="D182" s="192" t="s">
        <v>564</v>
      </c>
      <c r="E182" s="174"/>
      <c r="F182" s="174"/>
      <c r="G182" s="174"/>
      <c r="H182" s="174">
        <f>SUM(H183)</f>
        <v>0</v>
      </c>
      <c r="I182" s="175" t="e">
        <f>H182/$G$620</f>
        <v>#DIV/0!</v>
      </c>
      <c r="J182" s="64">
        <v>0</v>
      </c>
    </row>
    <row r="183" spans="1:10" ht="12.75" customHeight="1" outlineLevel="1">
      <c r="A183" s="214" t="s">
        <v>133</v>
      </c>
      <c r="B183" s="215" t="s">
        <v>113</v>
      </c>
      <c r="C183" s="186" t="s">
        <v>832</v>
      </c>
      <c r="D183" s="164" t="s">
        <v>941</v>
      </c>
      <c r="E183" s="187" t="s">
        <v>171</v>
      </c>
      <c r="F183" s="216">
        <v>13</v>
      </c>
      <c r="G183" s="78"/>
      <c r="H183" s="167">
        <f>ROUND((F183*G183),2)</f>
        <v>0</v>
      </c>
      <c r="I183" s="171" t="e">
        <f aca="true" t="shared" si="18" ref="I183:I194">H183/$G$620</f>
        <v>#DIV/0!</v>
      </c>
      <c r="J183" s="64">
        <v>0</v>
      </c>
    </row>
    <row r="184" spans="1:10" ht="12.75" customHeight="1" outlineLevel="1">
      <c r="A184" s="338" t="s">
        <v>136</v>
      </c>
      <c r="B184" s="339"/>
      <c r="C184" s="172"/>
      <c r="D184" s="192" t="s">
        <v>565</v>
      </c>
      <c r="E184" s="174"/>
      <c r="F184" s="174"/>
      <c r="G184" s="174"/>
      <c r="H184" s="174">
        <f>SUM(H185:H194)</f>
        <v>0</v>
      </c>
      <c r="I184" s="175" t="e">
        <f>H184/$G$620</f>
        <v>#DIV/0!</v>
      </c>
      <c r="J184" s="64">
        <v>0</v>
      </c>
    </row>
    <row r="185" spans="1:10" ht="12.75" customHeight="1" outlineLevel="1">
      <c r="A185" s="161" t="s">
        <v>137</v>
      </c>
      <c r="B185" s="189" t="s">
        <v>116</v>
      </c>
      <c r="C185" s="163" t="s">
        <v>832</v>
      </c>
      <c r="D185" s="164" t="s">
        <v>942</v>
      </c>
      <c r="E185" s="165" t="s">
        <v>29</v>
      </c>
      <c r="F185" s="193">
        <v>75.2</v>
      </c>
      <c r="G185" s="78"/>
      <c r="H185" s="167">
        <f aca="true" t="shared" si="19" ref="H185:H194">ROUND((F185*G185),2)</f>
        <v>0</v>
      </c>
      <c r="I185" s="168" t="e">
        <f t="shared" si="18"/>
        <v>#DIV/0!</v>
      </c>
      <c r="J185" s="64">
        <v>0</v>
      </c>
    </row>
    <row r="186" spans="1:10" ht="12.75" customHeight="1" outlineLevel="1">
      <c r="A186" s="161" t="s">
        <v>139</v>
      </c>
      <c r="B186" s="191" t="s">
        <v>688</v>
      </c>
      <c r="C186" s="163" t="s">
        <v>832</v>
      </c>
      <c r="D186" s="164" t="s">
        <v>943</v>
      </c>
      <c r="E186" s="165" t="s">
        <v>171</v>
      </c>
      <c r="F186" s="166">
        <v>6</v>
      </c>
      <c r="G186" s="78"/>
      <c r="H186" s="167">
        <f t="shared" si="19"/>
        <v>0</v>
      </c>
      <c r="I186" s="168" t="e">
        <f t="shared" si="18"/>
        <v>#DIV/0!</v>
      </c>
      <c r="J186" s="64">
        <v>0</v>
      </c>
    </row>
    <row r="187" spans="1:10" ht="12.75" customHeight="1" outlineLevel="1">
      <c r="A187" s="161" t="s">
        <v>141</v>
      </c>
      <c r="B187" s="191" t="s">
        <v>416</v>
      </c>
      <c r="C187" s="163" t="s">
        <v>832</v>
      </c>
      <c r="D187" s="164" t="s">
        <v>944</v>
      </c>
      <c r="E187" s="165" t="s">
        <v>171</v>
      </c>
      <c r="F187" s="166">
        <v>1</v>
      </c>
      <c r="G187" s="78"/>
      <c r="H187" s="167">
        <f t="shared" si="19"/>
        <v>0</v>
      </c>
      <c r="I187" s="168" t="e">
        <f t="shared" si="18"/>
        <v>#DIV/0!</v>
      </c>
      <c r="J187" s="64">
        <v>0</v>
      </c>
    </row>
    <row r="188" spans="1:10" ht="12.75" customHeight="1" outlineLevel="1">
      <c r="A188" s="161" t="s">
        <v>376</v>
      </c>
      <c r="B188" s="191" t="s">
        <v>118</v>
      </c>
      <c r="C188" s="163" t="s">
        <v>832</v>
      </c>
      <c r="D188" s="164" t="s">
        <v>945</v>
      </c>
      <c r="E188" s="165" t="s">
        <v>171</v>
      </c>
      <c r="F188" s="166">
        <v>1</v>
      </c>
      <c r="G188" s="78"/>
      <c r="H188" s="167">
        <f t="shared" si="19"/>
        <v>0</v>
      </c>
      <c r="I188" s="168" t="e">
        <f t="shared" si="18"/>
        <v>#DIV/0!</v>
      </c>
      <c r="J188" s="64">
        <v>0</v>
      </c>
    </row>
    <row r="189" spans="1:10" ht="12.75" outlineLevel="1">
      <c r="A189" s="161" t="s">
        <v>377</v>
      </c>
      <c r="B189" s="189" t="s">
        <v>120</v>
      </c>
      <c r="C189" s="163" t="s">
        <v>832</v>
      </c>
      <c r="D189" s="164" t="s">
        <v>946</v>
      </c>
      <c r="E189" s="165" t="s">
        <v>29</v>
      </c>
      <c r="F189" s="193">
        <v>5.25</v>
      </c>
      <c r="G189" s="78"/>
      <c r="H189" s="167">
        <f t="shared" si="19"/>
        <v>0</v>
      </c>
      <c r="I189" s="168" t="e">
        <f t="shared" si="18"/>
        <v>#DIV/0!</v>
      </c>
      <c r="J189" s="64">
        <v>0</v>
      </c>
    </row>
    <row r="190" spans="1:10" ht="12.75" customHeight="1" outlineLevel="1">
      <c r="A190" s="161" t="s">
        <v>483</v>
      </c>
      <c r="B190" s="217">
        <v>95574</v>
      </c>
      <c r="C190" s="163" t="s">
        <v>835</v>
      </c>
      <c r="D190" s="164" t="s">
        <v>947</v>
      </c>
      <c r="E190" s="165" t="s">
        <v>171</v>
      </c>
      <c r="F190" s="193">
        <v>6</v>
      </c>
      <c r="G190" s="78"/>
      <c r="H190" s="167">
        <f t="shared" si="19"/>
        <v>0</v>
      </c>
      <c r="I190" s="168" t="e">
        <f t="shared" si="18"/>
        <v>#DIV/0!</v>
      </c>
      <c r="J190" s="64">
        <v>0</v>
      </c>
    </row>
    <row r="191" spans="1:10" ht="12.75" customHeight="1" outlineLevel="1">
      <c r="A191" s="161" t="s">
        <v>1296</v>
      </c>
      <c r="B191" s="189" t="s">
        <v>122</v>
      </c>
      <c r="C191" s="163" t="s">
        <v>832</v>
      </c>
      <c r="D191" s="164" t="s">
        <v>948</v>
      </c>
      <c r="E191" s="165" t="s">
        <v>29</v>
      </c>
      <c r="F191" s="193">
        <v>10.2</v>
      </c>
      <c r="G191" s="78"/>
      <c r="H191" s="167">
        <f t="shared" si="19"/>
        <v>0</v>
      </c>
      <c r="I191" s="168" t="e">
        <f t="shared" si="18"/>
        <v>#DIV/0!</v>
      </c>
      <c r="J191" s="64">
        <v>0</v>
      </c>
    </row>
    <row r="192" spans="1:10" ht="12.75" customHeight="1" outlineLevel="1">
      <c r="A192" s="161" t="s">
        <v>1297</v>
      </c>
      <c r="B192" s="191" t="s">
        <v>124</v>
      </c>
      <c r="C192" s="163" t="s">
        <v>832</v>
      </c>
      <c r="D192" s="164" t="s">
        <v>949</v>
      </c>
      <c r="E192" s="165" t="s">
        <v>29</v>
      </c>
      <c r="F192" s="166">
        <v>18</v>
      </c>
      <c r="G192" s="78"/>
      <c r="H192" s="167">
        <f t="shared" si="19"/>
        <v>0</v>
      </c>
      <c r="I192" s="168" t="e">
        <f t="shared" si="18"/>
        <v>#DIV/0!</v>
      </c>
      <c r="J192" s="64">
        <v>0</v>
      </c>
    </row>
    <row r="193" spans="1:10" ht="12.75" customHeight="1" outlineLevel="1">
      <c r="A193" s="161" t="s">
        <v>1298</v>
      </c>
      <c r="B193" s="191" t="s">
        <v>126</v>
      </c>
      <c r="C193" s="163" t="s">
        <v>832</v>
      </c>
      <c r="D193" s="164" t="s">
        <v>950</v>
      </c>
      <c r="E193" s="165" t="s">
        <v>171</v>
      </c>
      <c r="F193" s="166">
        <v>3</v>
      </c>
      <c r="G193" s="78"/>
      <c r="H193" s="167">
        <f t="shared" si="19"/>
        <v>0</v>
      </c>
      <c r="I193" s="168" t="e">
        <f t="shared" si="18"/>
        <v>#DIV/0!</v>
      </c>
      <c r="J193" s="64">
        <v>0</v>
      </c>
    </row>
    <row r="194" spans="1:10" ht="13.5" customHeight="1" outlineLevel="1" thickBot="1">
      <c r="A194" s="161" t="s">
        <v>1299</v>
      </c>
      <c r="B194" s="194" t="s">
        <v>127</v>
      </c>
      <c r="C194" s="186" t="s">
        <v>832</v>
      </c>
      <c r="D194" s="164" t="s">
        <v>951</v>
      </c>
      <c r="E194" s="187" t="s">
        <v>171</v>
      </c>
      <c r="F194" s="218">
        <v>1</v>
      </c>
      <c r="G194" s="78"/>
      <c r="H194" s="167">
        <f t="shared" si="19"/>
        <v>0</v>
      </c>
      <c r="I194" s="168" t="e">
        <f t="shared" si="18"/>
        <v>#DIV/0!</v>
      </c>
      <c r="J194" s="64">
        <v>0</v>
      </c>
    </row>
    <row r="195" spans="1:10" ht="15.75" thickBot="1">
      <c r="A195" s="340">
        <v>7</v>
      </c>
      <c r="B195" s="341"/>
      <c r="C195" s="152"/>
      <c r="D195" s="198" t="s">
        <v>567</v>
      </c>
      <c r="E195" s="154"/>
      <c r="F195" s="154"/>
      <c r="G195" s="154"/>
      <c r="H195" s="155">
        <f>H196+H202+H212+H219</f>
        <v>0</v>
      </c>
      <c r="I195" s="156" t="e">
        <f aca="true" t="shared" si="20" ref="I195:I202">H195/$G$620</f>
        <v>#DIV/0!</v>
      </c>
      <c r="J195" s="64">
        <v>0</v>
      </c>
    </row>
    <row r="196" spans="1:10" ht="12.75" customHeight="1" outlineLevel="1">
      <c r="A196" s="342" t="s">
        <v>144</v>
      </c>
      <c r="B196" s="343"/>
      <c r="C196" s="157"/>
      <c r="D196" s="192" t="s">
        <v>566</v>
      </c>
      <c r="E196" s="159"/>
      <c r="F196" s="159"/>
      <c r="G196" s="159"/>
      <c r="H196" s="159">
        <f>SUM(H197:H201)</f>
        <v>0</v>
      </c>
      <c r="I196" s="160" t="e">
        <f t="shared" si="20"/>
        <v>#DIV/0!</v>
      </c>
      <c r="J196" s="64">
        <v>0</v>
      </c>
    </row>
    <row r="197" spans="1:10" ht="12.75" customHeight="1" outlineLevel="1">
      <c r="A197" s="188" t="s">
        <v>145</v>
      </c>
      <c r="B197" s="189" t="s">
        <v>691</v>
      </c>
      <c r="C197" s="163" t="s">
        <v>832</v>
      </c>
      <c r="D197" s="164" t="s">
        <v>952</v>
      </c>
      <c r="E197" s="165" t="s">
        <v>840</v>
      </c>
      <c r="F197" s="193">
        <v>586.12</v>
      </c>
      <c r="G197" s="78"/>
      <c r="H197" s="167">
        <f>ROUND((F197*G197),2)</f>
        <v>0</v>
      </c>
      <c r="I197" s="168" t="e">
        <f t="shared" si="20"/>
        <v>#DIV/0!</v>
      </c>
      <c r="J197" s="64">
        <v>0</v>
      </c>
    </row>
    <row r="198" spans="1:10" ht="12.75" customHeight="1" outlineLevel="1">
      <c r="A198" s="188" t="s">
        <v>147</v>
      </c>
      <c r="B198" s="191" t="s">
        <v>504</v>
      </c>
      <c r="C198" s="163" t="s">
        <v>833</v>
      </c>
      <c r="D198" s="164" t="s">
        <v>953</v>
      </c>
      <c r="E198" s="165" t="s">
        <v>5</v>
      </c>
      <c r="F198" s="166">
        <v>25.35</v>
      </c>
      <c r="G198" s="78"/>
      <c r="H198" s="167">
        <f>ROUND((F198*G198),2)</f>
        <v>0</v>
      </c>
      <c r="I198" s="168" t="e">
        <f t="shared" si="20"/>
        <v>#DIV/0!</v>
      </c>
      <c r="J198" s="64">
        <v>0</v>
      </c>
    </row>
    <row r="199" spans="1:10" ht="12.75" customHeight="1" outlineLevel="1">
      <c r="A199" s="188" t="s">
        <v>811</v>
      </c>
      <c r="B199" s="191" t="s">
        <v>692</v>
      </c>
      <c r="C199" s="163" t="s">
        <v>832</v>
      </c>
      <c r="D199" s="164" t="s">
        <v>954</v>
      </c>
      <c r="E199" s="165" t="s">
        <v>840</v>
      </c>
      <c r="F199" s="166">
        <v>11.8</v>
      </c>
      <c r="G199" s="78"/>
      <c r="H199" s="167">
        <f>ROUND((F199*G199),2)</f>
        <v>0</v>
      </c>
      <c r="I199" s="168" t="e">
        <f t="shared" si="20"/>
        <v>#DIV/0!</v>
      </c>
      <c r="J199" s="64">
        <v>0</v>
      </c>
    </row>
    <row r="200" spans="1:10" ht="12.75" customHeight="1" outlineLevel="1">
      <c r="A200" s="188" t="s">
        <v>149</v>
      </c>
      <c r="B200" s="191" t="s">
        <v>693</v>
      </c>
      <c r="C200" s="163" t="s">
        <v>832</v>
      </c>
      <c r="D200" s="164" t="s">
        <v>955</v>
      </c>
      <c r="E200" s="165" t="s">
        <v>840</v>
      </c>
      <c r="F200" s="166">
        <v>29.81</v>
      </c>
      <c r="G200" s="78"/>
      <c r="H200" s="167">
        <f>ROUND((F200*G200),2)</f>
        <v>0</v>
      </c>
      <c r="I200" s="168" t="e">
        <f t="shared" si="20"/>
        <v>#DIV/0!</v>
      </c>
      <c r="J200" s="64">
        <v>0</v>
      </c>
    </row>
    <row r="201" spans="1:10" ht="12.75" customHeight="1" outlineLevel="1">
      <c r="A201" s="188" t="s">
        <v>151</v>
      </c>
      <c r="B201" s="191" t="s">
        <v>694</v>
      </c>
      <c r="C201" s="163" t="s">
        <v>832</v>
      </c>
      <c r="D201" s="164" t="s">
        <v>956</v>
      </c>
      <c r="E201" s="165" t="s">
        <v>840</v>
      </c>
      <c r="F201" s="166">
        <v>24.11</v>
      </c>
      <c r="G201" s="78"/>
      <c r="H201" s="167">
        <f>ROUND((F201*G201),2)</f>
        <v>0</v>
      </c>
      <c r="I201" s="171" t="e">
        <f t="shared" si="20"/>
        <v>#DIV/0!</v>
      </c>
      <c r="J201" s="64">
        <v>0</v>
      </c>
    </row>
    <row r="202" spans="1:10" ht="12.75" customHeight="1" outlineLevel="1">
      <c r="A202" s="338" t="s">
        <v>155</v>
      </c>
      <c r="B202" s="339"/>
      <c r="C202" s="172"/>
      <c r="D202" s="192" t="s">
        <v>695</v>
      </c>
      <c r="E202" s="174"/>
      <c r="F202" s="174"/>
      <c r="G202" s="174"/>
      <c r="H202" s="174">
        <f>SUM(H203:H211)</f>
        <v>0</v>
      </c>
      <c r="I202" s="175" t="e">
        <f t="shared" si="20"/>
        <v>#DIV/0!</v>
      </c>
      <c r="J202" s="64">
        <v>0</v>
      </c>
    </row>
    <row r="203" spans="1:10" ht="12.75" customHeight="1" outlineLevel="1">
      <c r="A203" s="188" t="s">
        <v>156</v>
      </c>
      <c r="B203" s="189" t="s">
        <v>134</v>
      </c>
      <c r="C203" s="163" t="s">
        <v>832</v>
      </c>
      <c r="D203" s="164" t="s">
        <v>957</v>
      </c>
      <c r="E203" s="165" t="s">
        <v>171</v>
      </c>
      <c r="F203" s="199">
        <v>8</v>
      </c>
      <c r="G203" s="78"/>
      <c r="H203" s="167">
        <f aca="true" t="shared" si="21" ref="H203:H211">ROUND((F203*G203),2)</f>
        <v>0</v>
      </c>
      <c r="I203" s="168" t="e">
        <f aca="true" t="shared" si="22" ref="I203:I211">H203/$G$620</f>
        <v>#DIV/0!</v>
      </c>
      <c r="J203" s="64">
        <v>0</v>
      </c>
    </row>
    <row r="204" spans="1:10" ht="12.75" customHeight="1" outlineLevel="1">
      <c r="A204" s="188" t="s">
        <v>157</v>
      </c>
      <c r="B204" s="219" t="s">
        <v>135</v>
      </c>
      <c r="C204" s="163" t="s">
        <v>832</v>
      </c>
      <c r="D204" s="164" t="s">
        <v>958</v>
      </c>
      <c r="E204" s="165" t="s">
        <v>171</v>
      </c>
      <c r="F204" s="220">
        <v>14</v>
      </c>
      <c r="G204" s="78"/>
      <c r="H204" s="167">
        <f t="shared" si="21"/>
        <v>0</v>
      </c>
      <c r="I204" s="168" t="e">
        <f t="shared" si="22"/>
        <v>#DIV/0!</v>
      </c>
      <c r="J204" s="64">
        <v>0</v>
      </c>
    </row>
    <row r="205" spans="1:10" ht="12.75" customHeight="1" outlineLevel="1">
      <c r="A205" s="188" t="s">
        <v>158</v>
      </c>
      <c r="B205" s="219" t="s">
        <v>523</v>
      </c>
      <c r="C205" s="163" t="s">
        <v>833</v>
      </c>
      <c r="D205" s="164" t="s">
        <v>778</v>
      </c>
      <c r="E205" s="165" t="s">
        <v>5</v>
      </c>
      <c r="F205" s="220">
        <v>13</v>
      </c>
      <c r="G205" s="78"/>
      <c r="H205" s="167">
        <f t="shared" si="21"/>
        <v>0</v>
      </c>
      <c r="I205" s="168" t="e">
        <f t="shared" si="22"/>
        <v>#DIV/0!</v>
      </c>
      <c r="J205" s="64">
        <v>0</v>
      </c>
    </row>
    <row r="206" spans="1:10" ht="12.75" customHeight="1" outlineLevel="1">
      <c r="A206" s="188" t="s">
        <v>487</v>
      </c>
      <c r="B206" s="219" t="s">
        <v>523</v>
      </c>
      <c r="C206" s="163" t="s">
        <v>833</v>
      </c>
      <c r="D206" s="164" t="s">
        <v>779</v>
      </c>
      <c r="E206" s="165" t="s">
        <v>5</v>
      </c>
      <c r="F206" s="221">
        <v>1</v>
      </c>
      <c r="G206" s="78"/>
      <c r="H206" s="167">
        <f t="shared" si="21"/>
        <v>0</v>
      </c>
      <c r="I206" s="168" t="e">
        <f t="shared" si="22"/>
        <v>#DIV/0!</v>
      </c>
      <c r="J206" s="64">
        <v>0</v>
      </c>
    </row>
    <row r="207" spans="1:10" ht="12.75" customHeight="1" outlineLevel="1">
      <c r="A207" s="188" t="s">
        <v>502</v>
      </c>
      <c r="B207" s="219" t="s">
        <v>521</v>
      </c>
      <c r="C207" s="163" t="s">
        <v>833</v>
      </c>
      <c r="D207" s="164" t="s">
        <v>959</v>
      </c>
      <c r="E207" s="165" t="s">
        <v>5</v>
      </c>
      <c r="F207" s="220">
        <v>22.81</v>
      </c>
      <c r="G207" s="78"/>
      <c r="H207" s="167">
        <f t="shared" si="21"/>
        <v>0</v>
      </c>
      <c r="I207" s="168" t="e">
        <f t="shared" si="22"/>
        <v>#DIV/0!</v>
      </c>
      <c r="J207" s="64">
        <v>0</v>
      </c>
    </row>
    <row r="208" spans="1:10" ht="12.75" customHeight="1" outlineLevel="1">
      <c r="A208" s="188" t="s">
        <v>503</v>
      </c>
      <c r="B208" s="219" t="s">
        <v>520</v>
      </c>
      <c r="C208" s="163" t="s">
        <v>833</v>
      </c>
      <c r="D208" s="164" t="s">
        <v>960</v>
      </c>
      <c r="E208" s="165" t="s">
        <v>5</v>
      </c>
      <c r="F208" s="220">
        <v>51.66</v>
      </c>
      <c r="G208" s="78"/>
      <c r="H208" s="167">
        <f t="shared" si="21"/>
        <v>0</v>
      </c>
      <c r="I208" s="168" t="e">
        <f t="shared" si="22"/>
        <v>#DIV/0!</v>
      </c>
      <c r="J208" s="64">
        <v>0</v>
      </c>
    </row>
    <row r="209" spans="1:10" ht="12.75" customHeight="1" outlineLevel="1">
      <c r="A209" s="188" t="s">
        <v>1300</v>
      </c>
      <c r="B209" s="219" t="s">
        <v>522</v>
      </c>
      <c r="C209" s="163" t="s">
        <v>833</v>
      </c>
      <c r="D209" s="164" t="s">
        <v>961</v>
      </c>
      <c r="E209" s="165" t="s">
        <v>5</v>
      </c>
      <c r="F209" s="220">
        <v>19.98</v>
      </c>
      <c r="G209" s="78"/>
      <c r="H209" s="167">
        <f t="shared" si="21"/>
        <v>0</v>
      </c>
      <c r="I209" s="168" t="e">
        <f t="shared" si="22"/>
        <v>#DIV/0!</v>
      </c>
      <c r="J209" s="64">
        <v>0</v>
      </c>
    </row>
    <row r="210" spans="1:10" ht="12.75" customHeight="1" outlineLevel="1">
      <c r="A210" s="188" t="s">
        <v>1301</v>
      </c>
      <c r="B210" s="219" t="s">
        <v>696</v>
      </c>
      <c r="C210" s="163" t="s">
        <v>832</v>
      </c>
      <c r="D210" s="164" t="s">
        <v>962</v>
      </c>
      <c r="E210" s="165" t="s">
        <v>840</v>
      </c>
      <c r="F210" s="220">
        <v>6.6</v>
      </c>
      <c r="G210" s="78"/>
      <c r="H210" s="167">
        <f t="shared" si="21"/>
        <v>0</v>
      </c>
      <c r="I210" s="168" t="e">
        <f t="shared" si="22"/>
        <v>#DIV/0!</v>
      </c>
      <c r="J210" s="64">
        <v>0</v>
      </c>
    </row>
    <row r="211" spans="1:10" ht="12.75" customHeight="1" outlineLevel="1">
      <c r="A211" s="188" t="s">
        <v>1302</v>
      </c>
      <c r="B211" s="194" t="s">
        <v>518</v>
      </c>
      <c r="C211" s="163" t="s">
        <v>833</v>
      </c>
      <c r="D211" s="164" t="s">
        <v>963</v>
      </c>
      <c r="E211" s="165" t="s">
        <v>5</v>
      </c>
      <c r="F211" s="218">
        <v>25.2</v>
      </c>
      <c r="G211" s="78"/>
      <c r="H211" s="167">
        <f t="shared" si="21"/>
        <v>0</v>
      </c>
      <c r="I211" s="171" t="e">
        <f t="shared" si="22"/>
        <v>#DIV/0!</v>
      </c>
      <c r="J211" s="64">
        <v>0</v>
      </c>
    </row>
    <row r="212" spans="1:10" ht="12.75" customHeight="1" outlineLevel="1">
      <c r="A212" s="338" t="s">
        <v>1303</v>
      </c>
      <c r="B212" s="339"/>
      <c r="C212" s="172"/>
      <c r="D212" s="192" t="s">
        <v>697</v>
      </c>
      <c r="E212" s="174"/>
      <c r="F212" s="174"/>
      <c r="G212" s="174"/>
      <c r="H212" s="174">
        <f>SUM(H213:H218)</f>
        <v>0</v>
      </c>
      <c r="I212" s="175" t="e">
        <f>H212/$G$620</f>
        <v>#DIV/0!</v>
      </c>
      <c r="J212" s="64">
        <v>0</v>
      </c>
    </row>
    <row r="213" spans="1:10" ht="12.75" customHeight="1" outlineLevel="1">
      <c r="A213" s="222" t="s">
        <v>1304</v>
      </c>
      <c r="B213" s="223" t="s">
        <v>138</v>
      </c>
      <c r="C213" s="163" t="s">
        <v>832</v>
      </c>
      <c r="D213" s="164" t="s">
        <v>964</v>
      </c>
      <c r="E213" s="165" t="s">
        <v>840</v>
      </c>
      <c r="F213" s="224">
        <v>141.93</v>
      </c>
      <c r="G213" s="78"/>
      <c r="H213" s="167">
        <f aca="true" t="shared" si="23" ref="H213:H218">ROUND((F213*G213),2)</f>
        <v>0</v>
      </c>
      <c r="I213" s="168" t="e">
        <f aca="true" t="shared" si="24" ref="I213:I218">H213/$G$620</f>
        <v>#DIV/0!</v>
      </c>
      <c r="J213" s="64">
        <v>0</v>
      </c>
    </row>
    <row r="214" spans="1:10" ht="12.75" customHeight="1" outlineLevel="1">
      <c r="A214" s="222" t="s">
        <v>1305</v>
      </c>
      <c r="B214" s="219" t="s">
        <v>412</v>
      </c>
      <c r="C214" s="163" t="s">
        <v>832</v>
      </c>
      <c r="D214" s="164" t="s">
        <v>892</v>
      </c>
      <c r="E214" s="165" t="s">
        <v>840</v>
      </c>
      <c r="F214" s="220">
        <v>745.5</v>
      </c>
      <c r="G214" s="78"/>
      <c r="H214" s="167">
        <f t="shared" si="23"/>
        <v>0</v>
      </c>
      <c r="I214" s="168" t="e">
        <f t="shared" si="24"/>
        <v>#DIV/0!</v>
      </c>
      <c r="J214" s="64">
        <v>0</v>
      </c>
    </row>
    <row r="215" spans="1:10" ht="12.75" customHeight="1" outlineLevel="1">
      <c r="A215" s="222" t="s">
        <v>1306</v>
      </c>
      <c r="B215" s="219" t="s">
        <v>127</v>
      </c>
      <c r="C215" s="163" t="s">
        <v>832</v>
      </c>
      <c r="D215" s="164" t="s">
        <v>951</v>
      </c>
      <c r="E215" s="165" t="s">
        <v>171</v>
      </c>
      <c r="F215" s="220">
        <v>6.8</v>
      </c>
      <c r="G215" s="78"/>
      <c r="H215" s="167">
        <f t="shared" si="23"/>
        <v>0</v>
      </c>
      <c r="I215" s="168" t="e">
        <f t="shared" si="24"/>
        <v>#DIV/0!</v>
      </c>
      <c r="J215" s="64">
        <v>0</v>
      </c>
    </row>
    <row r="216" spans="1:10" ht="12.75" customHeight="1" outlineLevel="1">
      <c r="A216" s="222" t="s">
        <v>1307</v>
      </c>
      <c r="B216" s="219" t="s">
        <v>140</v>
      </c>
      <c r="C216" s="163" t="s">
        <v>832</v>
      </c>
      <c r="D216" s="164" t="s">
        <v>965</v>
      </c>
      <c r="E216" s="165" t="s">
        <v>29</v>
      </c>
      <c r="F216" s="220">
        <v>36.2</v>
      </c>
      <c r="G216" s="78"/>
      <c r="H216" s="167">
        <f t="shared" si="23"/>
        <v>0</v>
      </c>
      <c r="I216" s="168" t="e">
        <f t="shared" si="24"/>
        <v>#DIV/0!</v>
      </c>
      <c r="J216" s="64">
        <v>0</v>
      </c>
    </row>
    <row r="217" spans="1:10" ht="12.75" customHeight="1" outlineLevel="1">
      <c r="A217" s="222" t="s">
        <v>1308</v>
      </c>
      <c r="B217" s="219" t="s">
        <v>142</v>
      </c>
      <c r="C217" s="163" t="s">
        <v>832</v>
      </c>
      <c r="D217" s="164" t="s">
        <v>966</v>
      </c>
      <c r="E217" s="165" t="s">
        <v>29</v>
      </c>
      <c r="F217" s="221">
        <v>7.5</v>
      </c>
      <c r="G217" s="78"/>
      <c r="H217" s="167">
        <f t="shared" si="23"/>
        <v>0</v>
      </c>
      <c r="I217" s="168" t="e">
        <f t="shared" si="24"/>
        <v>#DIV/0!</v>
      </c>
      <c r="J217" s="64">
        <v>0</v>
      </c>
    </row>
    <row r="218" spans="1:10" ht="12.75" customHeight="1" outlineLevel="1">
      <c r="A218" s="222" t="s">
        <v>1309</v>
      </c>
      <c r="B218" s="219" t="s">
        <v>698</v>
      </c>
      <c r="C218" s="163" t="s">
        <v>832</v>
      </c>
      <c r="D218" s="164" t="s">
        <v>967</v>
      </c>
      <c r="E218" s="165" t="s">
        <v>29</v>
      </c>
      <c r="F218" s="220">
        <v>148.5</v>
      </c>
      <c r="G218" s="78"/>
      <c r="H218" s="167">
        <f t="shared" si="23"/>
        <v>0</v>
      </c>
      <c r="I218" s="171" t="e">
        <f t="shared" si="24"/>
        <v>#DIV/0!</v>
      </c>
      <c r="J218" s="64">
        <v>0</v>
      </c>
    </row>
    <row r="219" spans="1:10" ht="12.75" customHeight="1" outlineLevel="1">
      <c r="A219" s="338" t="s">
        <v>1310</v>
      </c>
      <c r="B219" s="339"/>
      <c r="C219" s="172"/>
      <c r="D219" s="192" t="s">
        <v>568</v>
      </c>
      <c r="E219" s="174"/>
      <c r="F219" s="174"/>
      <c r="G219" s="174"/>
      <c r="H219" s="174">
        <f>SUM(H220:H223)</f>
        <v>0</v>
      </c>
      <c r="I219" s="175" t="e">
        <f aca="true" t="shared" si="25" ref="I219:I225">H219/$G$620</f>
        <v>#DIV/0!</v>
      </c>
      <c r="J219" s="64">
        <v>0</v>
      </c>
    </row>
    <row r="220" spans="1:10" ht="13.5" customHeight="1" outlineLevel="1">
      <c r="A220" s="222" t="s">
        <v>1311</v>
      </c>
      <c r="B220" s="225" t="s">
        <v>143</v>
      </c>
      <c r="C220" s="163" t="s">
        <v>832</v>
      </c>
      <c r="D220" s="164" t="s">
        <v>968</v>
      </c>
      <c r="E220" s="165" t="s">
        <v>171</v>
      </c>
      <c r="F220" s="224">
        <v>42</v>
      </c>
      <c r="G220" s="78"/>
      <c r="H220" s="167">
        <f>ROUND((F220*G220),2)</f>
        <v>0</v>
      </c>
      <c r="I220" s="168" t="e">
        <f t="shared" si="25"/>
        <v>#DIV/0!</v>
      </c>
      <c r="J220" s="64">
        <v>0</v>
      </c>
    </row>
    <row r="221" spans="1:10" ht="12.75" customHeight="1" outlineLevel="1">
      <c r="A221" s="222" t="s">
        <v>1312</v>
      </c>
      <c r="B221" s="219" t="s">
        <v>418</v>
      </c>
      <c r="C221" s="163" t="s">
        <v>832</v>
      </c>
      <c r="D221" s="164" t="s">
        <v>969</v>
      </c>
      <c r="E221" s="165" t="s">
        <v>840</v>
      </c>
      <c r="F221" s="220">
        <v>42</v>
      </c>
      <c r="G221" s="78"/>
      <c r="H221" s="167">
        <f>ROUND((F221*G221),2)</f>
        <v>0</v>
      </c>
      <c r="I221" s="168" t="e">
        <f t="shared" si="25"/>
        <v>#DIV/0!</v>
      </c>
      <c r="J221" s="64">
        <v>0</v>
      </c>
    </row>
    <row r="222" spans="1:10" ht="12.75" customHeight="1" outlineLevel="1">
      <c r="A222" s="222" t="s">
        <v>1313</v>
      </c>
      <c r="B222" s="219" t="s">
        <v>525</v>
      </c>
      <c r="C222" s="163" t="s">
        <v>833</v>
      </c>
      <c r="D222" s="164" t="s">
        <v>970</v>
      </c>
      <c r="E222" s="165" t="s">
        <v>5</v>
      </c>
      <c r="F222" s="221">
        <v>623.61</v>
      </c>
      <c r="G222" s="78"/>
      <c r="H222" s="167">
        <f>ROUND((F222*G222),2)</f>
        <v>0</v>
      </c>
      <c r="I222" s="168" t="e">
        <f t="shared" si="25"/>
        <v>#DIV/0!</v>
      </c>
      <c r="J222" s="64">
        <v>0</v>
      </c>
    </row>
    <row r="223" spans="1:10" ht="12.75" customHeight="1" outlineLevel="1" thickBot="1">
      <c r="A223" s="222" t="s">
        <v>1314</v>
      </c>
      <c r="B223" s="219" t="s">
        <v>526</v>
      </c>
      <c r="C223" s="163" t="s">
        <v>833</v>
      </c>
      <c r="D223" s="164" t="s">
        <v>971</v>
      </c>
      <c r="E223" s="165" t="s">
        <v>5</v>
      </c>
      <c r="F223" s="220">
        <v>79.89</v>
      </c>
      <c r="G223" s="78"/>
      <c r="H223" s="167">
        <f>ROUND((F223*G223),2)</f>
        <v>0</v>
      </c>
      <c r="I223" s="168" t="e">
        <f t="shared" si="25"/>
        <v>#DIV/0!</v>
      </c>
      <c r="J223" s="64">
        <v>0</v>
      </c>
    </row>
    <row r="224" spans="1:10" ht="15.75" customHeight="1" thickBot="1">
      <c r="A224" s="340">
        <v>8</v>
      </c>
      <c r="B224" s="341"/>
      <c r="C224" s="152"/>
      <c r="D224" s="198" t="s">
        <v>569</v>
      </c>
      <c r="E224" s="154"/>
      <c r="F224" s="154"/>
      <c r="G224" s="154"/>
      <c r="H224" s="155">
        <f>H225+H248</f>
        <v>0</v>
      </c>
      <c r="I224" s="156" t="e">
        <f t="shared" si="25"/>
        <v>#DIV/0!</v>
      </c>
      <c r="J224" s="64">
        <v>0</v>
      </c>
    </row>
    <row r="225" spans="1:10" ht="12.75" customHeight="1" outlineLevel="1">
      <c r="A225" s="342" t="s">
        <v>159</v>
      </c>
      <c r="B225" s="343"/>
      <c r="C225" s="157"/>
      <c r="D225" s="192" t="s">
        <v>570</v>
      </c>
      <c r="E225" s="159"/>
      <c r="F225" s="159"/>
      <c r="G225" s="159"/>
      <c r="H225" s="226">
        <f>SUM(H226:H247)</f>
        <v>0</v>
      </c>
      <c r="I225" s="160" t="e">
        <f t="shared" si="25"/>
        <v>#DIV/0!</v>
      </c>
      <c r="J225" s="64">
        <v>0</v>
      </c>
    </row>
    <row r="226" spans="1:10" ht="12.75" customHeight="1" outlineLevel="1">
      <c r="A226" s="161" t="s">
        <v>160</v>
      </c>
      <c r="B226" s="201" t="s">
        <v>146</v>
      </c>
      <c r="C226" s="163" t="s">
        <v>832</v>
      </c>
      <c r="D226" s="164" t="s">
        <v>972</v>
      </c>
      <c r="E226" s="165" t="s">
        <v>511</v>
      </c>
      <c r="F226" s="227">
        <v>49182.899999999994</v>
      </c>
      <c r="G226" s="78"/>
      <c r="H226" s="167">
        <f aca="true" t="shared" si="26" ref="H226:H247">ROUND((F226*G226),2)</f>
        <v>0</v>
      </c>
      <c r="I226" s="168" t="e">
        <f aca="true" t="shared" si="27" ref="I226:I247">H226/$G$620</f>
        <v>#DIV/0!</v>
      </c>
      <c r="J226" s="64">
        <v>0</v>
      </c>
    </row>
    <row r="227" spans="1:10" ht="12.75" customHeight="1" outlineLevel="1">
      <c r="A227" s="161" t="s">
        <v>161</v>
      </c>
      <c r="B227" s="200" t="s">
        <v>801</v>
      </c>
      <c r="C227" s="163" t="s">
        <v>832</v>
      </c>
      <c r="D227" s="164" t="s">
        <v>973</v>
      </c>
      <c r="E227" s="165" t="s">
        <v>840</v>
      </c>
      <c r="F227" s="228">
        <v>806.8</v>
      </c>
      <c r="G227" s="78"/>
      <c r="H227" s="167">
        <f t="shared" si="26"/>
        <v>0</v>
      </c>
      <c r="I227" s="168" t="e">
        <f t="shared" si="27"/>
        <v>#DIV/0!</v>
      </c>
      <c r="J227" s="64">
        <v>0</v>
      </c>
    </row>
    <row r="228" spans="1:10" ht="12.75" customHeight="1" outlineLevel="1">
      <c r="A228" s="161" t="s">
        <v>163</v>
      </c>
      <c r="B228" s="200" t="s">
        <v>423</v>
      </c>
      <c r="C228" s="163" t="s">
        <v>833</v>
      </c>
      <c r="D228" s="164" t="s">
        <v>974</v>
      </c>
      <c r="E228" s="165" t="s">
        <v>5</v>
      </c>
      <c r="F228" s="228">
        <v>161.28</v>
      </c>
      <c r="G228" s="78"/>
      <c r="H228" s="167">
        <f t="shared" si="26"/>
        <v>0</v>
      </c>
      <c r="I228" s="168" t="e">
        <f t="shared" si="27"/>
        <v>#DIV/0!</v>
      </c>
      <c r="J228" s="64">
        <v>0</v>
      </c>
    </row>
    <row r="229" spans="1:10" ht="12.75" customHeight="1" outlineLevel="1">
      <c r="A229" s="161" t="s">
        <v>165</v>
      </c>
      <c r="B229" s="200" t="s">
        <v>150</v>
      </c>
      <c r="C229" s="163" t="s">
        <v>832</v>
      </c>
      <c r="D229" s="164" t="s">
        <v>975</v>
      </c>
      <c r="E229" s="165" t="s">
        <v>840</v>
      </c>
      <c r="F229" s="228">
        <v>1985.08</v>
      </c>
      <c r="G229" s="78"/>
      <c r="H229" s="167">
        <f t="shared" si="26"/>
        <v>0</v>
      </c>
      <c r="I229" s="168" t="e">
        <f t="shared" si="27"/>
        <v>#DIV/0!</v>
      </c>
      <c r="J229" s="64">
        <v>0</v>
      </c>
    </row>
    <row r="230" spans="1:10" ht="12.75" customHeight="1" outlineLevel="1">
      <c r="A230" s="161" t="s">
        <v>167</v>
      </c>
      <c r="B230" s="200" t="s">
        <v>699</v>
      </c>
      <c r="C230" s="163" t="s">
        <v>832</v>
      </c>
      <c r="D230" s="164" t="s">
        <v>802</v>
      </c>
      <c r="E230" s="165" t="s">
        <v>840</v>
      </c>
      <c r="F230" s="228">
        <v>63.96</v>
      </c>
      <c r="G230" s="78"/>
      <c r="H230" s="167">
        <f t="shared" si="26"/>
        <v>0</v>
      </c>
      <c r="I230" s="168" t="e">
        <f t="shared" si="27"/>
        <v>#DIV/0!</v>
      </c>
      <c r="J230" s="64">
        <v>0</v>
      </c>
    </row>
    <row r="231" spans="1:10" ht="12.75" customHeight="1" outlineLevel="1">
      <c r="A231" s="161" t="s">
        <v>169</v>
      </c>
      <c r="B231" s="200" t="s">
        <v>415</v>
      </c>
      <c r="C231" s="163" t="s">
        <v>832</v>
      </c>
      <c r="D231" s="164" t="s">
        <v>976</v>
      </c>
      <c r="E231" s="165" t="s">
        <v>840</v>
      </c>
      <c r="F231" s="228">
        <v>261.74</v>
      </c>
      <c r="G231" s="78"/>
      <c r="H231" s="167">
        <f t="shared" si="26"/>
        <v>0</v>
      </c>
      <c r="I231" s="168" t="e">
        <f t="shared" si="27"/>
        <v>#DIV/0!</v>
      </c>
      <c r="J231" s="64">
        <v>0</v>
      </c>
    </row>
    <row r="232" spans="1:10" ht="12.75" customHeight="1" outlineLevel="1">
      <c r="A232" s="161" t="s">
        <v>1315</v>
      </c>
      <c r="B232" s="200" t="s">
        <v>699</v>
      </c>
      <c r="C232" s="163" t="s">
        <v>832</v>
      </c>
      <c r="D232" s="164" t="s">
        <v>804</v>
      </c>
      <c r="E232" s="165" t="s">
        <v>840</v>
      </c>
      <c r="F232" s="228">
        <v>209.92</v>
      </c>
      <c r="G232" s="78"/>
      <c r="H232" s="167">
        <f t="shared" si="26"/>
        <v>0</v>
      </c>
      <c r="I232" s="168" t="e">
        <f t="shared" si="27"/>
        <v>#DIV/0!</v>
      </c>
      <c r="J232" s="64">
        <v>0</v>
      </c>
    </row>
    <row r="233" spans="1:10" ht="12.75" customHeight="1" outlineLevel="1">
      <c r="A233" s="161" t="s">
        <v>1316</v>
      </c>
      <c r="B233" s="200" t="s">
        <v>699</v>
      </c>
      <c r="C233" s="163" t="s">
        <v>832</v>
      </c>
      <c r="D233" s="164" t="s">
        <v>803</v>
      </c>
      <c r="E233" s="165" t="s">
        <v>840</v>
      </c>
      <c r="F233" s="228">
        <v>27.52</v>
      </c>
      <c r="G233" s="78"/>
      <c r="H233" s="167">
        <f t="shared" si="26"/>
        <v>0</v>
      </c>
      <c r="I233" s="168" t="e">
        <f t="shared" si="27"/>
        <v>#DIV/0!</v>
      </c>
      <c r="J233" s="64">
        <v>0</v>
      </c>
    </row>
    <row r="234" spans="1:10" ht="12.75" customHeight="1" outlineLevel="1">
      <c r="A234" s="161" t="s">
        <v>1317</v>
      </c>
      <c r="B234" s="200" t="s">
        <v>699</v>
      </c>
      <c r="C234" s="163" t="s">
        <v>832</v>
      </c>
      <c r="D234" s="164" t="s">
        <v>802</v>
      </c>
      <c r="E234" s="165" t="s">
        <v>840</v>
      </c>
      <c r="F234" s="228">
        <v>24.42</v>
      </c>
      <c r="G234" s="78"/>
      <c r="H234" s="167">
        <f t="shared" si="26"/>
        <v>0</v>
      </c>
      <c r="I234" s="168" t="e">
        <f t="shared" si="27"/>
        <v>#DIV/0!</v>
      </c>
      <c r="J234" s="64">
        <v>0</v>
      </c>
    </row>
    <row r="235" spans="1:10" ht="12.75" customHeight="1" outlineLevel="1">
      <c r="A235" s="161" t="s">
        <v>1318</v>
      </c>
      <c r="B235" s="200" t="s">
        <v>700</v>
      </c>
      <c r="C235" s="163" t="s">
        <v>832</v>
      </c>
      <c r="D235" s="164" t="s">
        <v>977</v>
      </c>
      <c r="E235" s="165" t="s">
        <v>840</v>
      </c>
      <c r="F235" s="228">
        <v>261.86</v>
      </c>
      <c r="G235" s="78"/>
      <c r="H235" s="167">
        <f t="shared" si="26"/>
        <v>0</v>
      </c>
      <c r="I235" s="168" t="e">
        <f t="shared" si="27"/>
        <v>#DIV/0!</v>
      </c>
      <c r="J235" s="64">
        <v>0</v>
      </c>
    </row>
    <row r="236" spans="1:10" ht="12.75" customHeight="1" outlineLevel="1">
      <c r="A236" s="161" t="s">
        <v>1319</v>
      </c>
      <c r="B236" s="200" t="s">
        <v>148</v>
      </c>
      <c r="C236" s="163" t="s">
        <v>832</v>
      </c>
      <c r="D236" s="164" t="s">
        <v>894</v>
      </c>
      <c r="E236" s="165" t="s">
        <v>840</v>
      </c>
      <c r="F236" s="228">
        <v>3278.86</v>
      </c>
      <c r="G236" s="78"/>
      <c r="H236" s="167">
        <f t="shared" si="26"/>
        <v>0</v>
      </c>
      <c r="I236" s="168" t="e">
        <f t="shared" si="27"/>
        <v>#DIV/0!</v>
      </c>
      <c r="J236" s="64">
        <v>0</v>
      </c>
    </row>
    <row r="237" spans="1:10" ht="12.75" customHeight="1" outlineLevel="1">
      <c r="A237" s="161" t="s">
        <v>1320</v>
      </c>
      <c r="B237" s="200" t="s">
        <v>701</v>
      </c>
      <c r="C237" s="163" t="s">
        <v>832</v>
      </c>
      <c r="D237" s="164" t="s">
        <v>978</v>
      </c>
      <c r="E237" s="165" t="s">
        <v>840</v>
      </c>
      <c r="F237" s="228">
        <v>237.44</v>
      </c>
      <c r="G237" s="78"/>
      <c r="H237" s="167">
        <f t="shared" si="26"/>
        <v>0</v>
      </c>
      <c r="I237" s="168" t="e">
        <f t="shared" si="27"/>
        <v>#DIV/0!</v>
      </c>
      <c r="J237" s="64">
        <v>0</v>
      </c>
    </row>
    <row r="238" spans="1:10" ht="12.75" customHeight="1" outlineLevel="1">
      <c r="A238" s="161" t="s">
        <v>1321</v>
      </c>
      <c r="B238" s="200" t="s">
        <v>702</v>
      </c>
      <c r="C238" s="163" t="s">
        <v>832</v>
      </c>
      <c r="D238" s="164" t="s">
        <v>979</v>
      </c>
      <c r="E238" s="165" t="s">
        <v>840</v>
      </c>
      <c r="F238" s="228">
        <v>63.1</v>
      </c>
      <c r="G238" s="78"/>
      <c r="H238" s="167">
        <f t="shared" si="26"/>
        <v>0</v>
      </c>
      <c r="I238" s="168" t="e">
        <f t="shared" si="27"/>
        <v>#DIV/0!</v>
      </c>
      <c r="J238" s="64">
        <v>0</v>
      </c>
    </row>
    <row r="239" spans="1:10" ht="12.75" customHeight="1" outlineLevel="1">
      <c r="A239" s="161" t="s">
        <v>1322</v>
      </c>
      <c r="B239" s="200" t="s">
        <v>497</v>
      </c>
      <c r="C239" s="163" t="s">
        <v>832</v>
      </c>
      <c r="D239" s="164" t="s">
        <v>980</v>
      </c>
      <c r="E239" s="165" t="s">
        <v>29</v>
      </c>
      <c r="F239" s="228">
        <v>312.55</v>
      </c>
      <c r="G239" s="78"/>
      <c r="H239" s="167">
        <f t="shared" si="26"/>
        <v>0</v>
      </c>
      <c r="I239" s="168" t="e">
        <f t="shared" si="27"/>
        <v>#DIV/0!</v>
      </c>
      <c r="J239" s="64">
        <v>0</v>
      </c>
    </row>
    <row r="240" spans="1:10" ht="12.75" customHeight="1" outlineLevel="1">
      <c r="A240" s="161" t="s">
        <v>1323</v>
      </c>
      <c r="B240" s="200" t="s">
        <v>703</v>
      </c>
      <c r="C240" s="163" t="s">
        <v>832</v>
      </c>
      <c r="D240" s="164" t="s">
        <v>981</v>
      </c>
      <c r="E240" s="165" t="s">
        <v>29</v>
      </c>
      <c r="F240" s="228">
        <v>15.25</v>
      </c>
      <c r="G240" s="78"/>
      <c r="H240" s="167">
        <f t="shared" si="26"/>
        <v>0</v>
      </c>
      <c r="I240" s="168" t="e">
        <f t="shared" si="27"/>
        <v>#DIV/0!</v>
      </c>
      <c r="J240" s="64">
        <v>0</v>
      </c>
    </row>
    <row r="241" spans="1:10" ht="12.75" customHeight="1" outlineLevel="1">
      <c r="A241" s="161" t="s">
        <v>1324</v>
      </c>
      <c r="B241" s="200" t="s">
        <v>704</v>
      </c>
      <c r="C241" s="163" t="s">
        <v>832</v>
      </c>
      <c r="D241" s="164" t="s">
        <v>982</v>
      </c>
      <c r="E241" s="165" t="s">
        <v>29</v>
      </c>
      <c r="F241" s="228">
        <v>60.5</v>
      </c>
      <c r="G241" s="78"/>
      <c r="H241" s="167">
        <f t="shared" si="26"/>
        <v>0</v>
      </c>
      <c r="I241" s="168" t="e">
        <f t="shared" si="27"/>
        <v>#DIV/0!</v>
      </c>
      <c r="J241" s="64">
        <v>0</v>
      </c>
    </row>
    <row r="242" spans="1:10" ht="12.75" customHeight="1" outlineLevel="1">
      <c r="A242" s="161" t="s">
        <v>1325</v>
      </c>
      <c r="B242" s="200" t="s">
        <v>513</v>
      </c>
      <c r="C242" s="163" t="s">
        <v>833</v>
      </c>
      <c r="D242" s="164" t="s">
        <v>983</v>
      </c>
      <c r="E242" s="165" t="s">
        <v>29</v>
      </c>
      <c r="F242" s="228">
        <v>83.24</v>
      </c>
      <c r="G242" s="78"/>
      <c r="H242" s="167">
        <f t="shared" si="26"/>
        <v>0</v>
      </c>
      <c r="I242" s="168" t="e">
        <f t="shared" si="27"/>
        <v>#DIV/0!</v>
      </c>
      <c r="J242" s="64">
        <v>0</v>
      </c>
    </row>
    <row r="243" spans="1:10" ht="12.75" customHeight="1" outlineLevel="1">
      <c r="A243" s="161" t="s">
        <v>1326</v>
      </c>
      <c r="B243" s="200" t="s">
        <v>152</v>
      </c>
      <c r="C243" s="163" t="s">
        <v>832</v>
      </c>
      <c r="D243" s="164" t="s">
        <v>984</v>
      </c>
      <c r="E243" s="165" t="s">
        <v>29</v>
      </c>
      <c r="F243" s="228">
        <v>263.16</v>
      </c>
      <c r="G243" s="78"/>
      <c r="H243" s="167">
        <f t="shared" si="26"/>
        <v>0</v>
      </c>
      <c r="I243" s="168" t="e">
        <f t="shared" si="27"/>
        <v>#DIV/0!</v>
      </c>
      <c r="J243" s="64">
        <v>0</v>
      </c>
    </row>
    <row r="244" spans="1:10" ht="12.75" customHeight="1" outlineLevel="1">
      <c r="A244" s="161" t="s">
        <v>1327</v>
      </c>
      <c r="B244" s="200" t="s">
        <v>705</v>
      </c>
      <c r="C244" s="163" t="s">
        <v>832</v>
      </c>
      <c r="D244" s="164" t="s">
        <v>985</v>
      </c>
      <c r="E244" s="165" t="s">
        <v>29</v>
      </c>
      <c r="F244" s="228">
        <v>82.4</v>
      </c>
      <c r="G244" s="78"/>
      <c r="H244" s="167">
        <f t="shared" si="26"/>
        <v>0</v>
      </c>
      <c r="I244" s="168" t="e">
        <f t="shared" si="27"/>
        <v>#DIV/0!</v>
      </c>
      <c r="J244" s="64">
        <v>0</v>
      </c>
    </row>
    <row r="245" spans="1:10" ht="12.75" customHeight="1" outlineLevel="1">
      <c r="A245" s="161" t="s">
        <v>1328</v>
      </c>
      <c r="B245" s="200" t="s">
        <v>153</v>
      </c>
      <c r="C245" s="163" t="s">
        <v>832</v>
      </c>
      <c r="D245" s="164" t="s">
        <v>986</v>
      </c>
      <c r="E245" s="165" t="s">
        <v>29</v>
      </c>
      <c r="F245" s="228">
        <v>360.56</v>
      </c>
      <c r="G245" s="78"/>
      <c r="H245" s="167">
        <f t="shared" si="26"/>
        <v>0</v>
      </c>
      <c r="I245" s="168" t="e">
        <f t="shared" si="27"/>
        <v>#DIV/0!</v>
      </c>
      <c r="J245" s="64">
        <v>0</v>
      </c>
    </row>
    <row r="246" spans="1:10" ht="12.75" customHeight="1" outlineLevel="1">
      <c r="A246" s="161" t="s">
        <v>1329</v>
      </c>
      <c r="B246" s="200" t="s">
        <v>154</v>
      </c>
      <c r="C246" s="163" t="s">
        <v>832</v>
      </c>
      <c r="D246" s="164" t="s">
        <v>987</v>
      </c>
      <c r="E246" s="165" t="s">
        <v>29</v>
      </c>
      <c r="F246" s="228">
        <v>131.58</v>
      </c>
      <c r="G246" s="78"/>
      <c r="H246" s="167">
        <f t="shared" si="26"/>
        <v>0</v>
      </c>
      <c r="I246" s="168" t="e">
        <f t="shared" si="27"/>
        <v>#DIV/0!</v>
      </c>
      <c r="J246" s="64">
        <v>0</v>
      </c>
    </row>
    <row r="247" spans="1:10" ht="12.75" customHeight="1" outlineLevel="1">
      <c r="A247" s="161" t="s">
        <v>1330</v>
      </c>
      <c r="B247" s="206" t="s">
        <v>539</v>
      </c>
      <c r="C247" s="186" t="s">
        <v>833</v>
      </c>
      <c r="D247" s="164" t="s">
        <v>988</v>
      </c>
      <c r="E247" s="187" t="s">
        <v>171</v>
      </c>
      <c r="F247" s="229">
        <v>2</v>
      </c>
      <c r="G247" s="78"/>
      <c r="H247" s="167">
        <f t="shared" si="26"/>
        <v>0</v>
      </c>
      <c r="I247" s="171" t="e">
        <f t="shared" si="27"/>
        <v>#DIV/0!</v>
      </c>
      <c r="J247" s="64">
        <v>0</v>
      </c>
    </row>
    <row r="248" spans="1:10" ht="12.75" customHeight="1" outlineLevel="1">
      <c r="A248" s="338" t="s">
        <v>172</v>
      </c>
      <c r="B248" s="339"/>
      <c r="C248" s="172"/>
      <c r="D248" s="192" t="s">
        <v>571</v>
      </c>
      <c r="E248" s="174"/>
      <c r="F248" s="174"/>
      <c r="G248" s="174"/>
      <c r="H248" s="230">
        <f>SUM(H249:H254)</f>
        <v>0</v>
      </c>
      <c r="I248" s="175" t="e">
        <f>H248/$G$620</f>
        <v>#DIV/0!</v>
      </c>
      <c r="J248" s="64">
        <v>0</v>
      </c>
    </row>
    <row r="249" spans="1:10" ht="12.75" customHeight="1" outlineLevel="1">
      <c r="A249" s="222" t="s">
        <v>173</v>
      </c>
      <c r="B249" s="225" t="s">
        <v>73</v>
      </c>
      <c r="C249" s="163" t="s">
        <v>832</v>
      </c>
      <c r="D249" s="164" t="s">
        <v>885</v>
      </c>
      <c r="E249" s="165" t="s">
        <v>840</v>
      </c>
      <c r="F249" s="228">
        <v>1791.775</v>
      </c>
      <c r="G249" s="78"/>
      <c r="H249" s="167">
        <f aca="true" t="shared" si="28" ref="H249:H254">ROUND((F249*G249),2)</f>
        <v>0</v>
      </c>
      <c r="I249" s="168" t="e">
        <f aca="true" t="shared" si="29" ref="I249:I254">H249/$G$620</f>
        <v>#DIV/0!</v>
      </c>
      <c r="J249" s="64">
        <v>0</v>
      </c>
    </row>
    <row r="250" spans="1:10" ht="12.75" customHeight="1" outlineLevel="1">
      <c r="A250" s="222" t="s">
        <v>174</v>
      </c>
      <c r="B250" s="231" t="s">
        <v>92</v>
      </c>
      <c r="C250" s="163" t="s">
        <v>832</v>
      </c>
      <c r="D250" s="164" t="s">
        <v>989</v>
      </c>
      <c r="E250" s="165" t="s">
        <v>840</v>
      </c>
      <c r="F250" s="228">
        <v>113.25</v>
      </c>
      <c r="G250" s="78"/>
      <c r="H250" s="167">
        <f t="shared" si="28"/>
        <v>0</v>
      </c>
      <c r="I250" s="168" t="e">
        <f t="shared" si="29"/>
        <v>#DIV/0!</v>
      </c>
      <c r="J250" s="64">
        <v>0</v>
      </c>
    </row>
    <row r="251" spans="1:10" ht="12.75" customHeight="1" outlineLevel="1">
      <c r="A251" s="222" t="s">
        <v>176</v>
      </c>
      <c r="B251" s="231" t="s">
        <v>442</v>
      </c>
      <c r="C251" s="163" t="s">
        <v>832</v>
      </c>
      <c r="D251" s="164" t="s">
        <v>990</v>
      </c>
      <c r="E251" s="165" t="s">
        <v>840</v>
      </c>
      <c r="F251" s="228">
        <v>183.09</v>
      </c>
      <c r="G251" s="78"/>
      <c r="H251" s="167">
        <f t="shared" si="28"/>
        <v>0</v>
      </c>
      <c r="I251" s="168" t="e">
        <f t="shared" si="29"/>
        <v>#DIV/0!</v>
      </c>
      <c r="J251" s="64">
        <v>0</v>
      </c>
    </row>
    <row r="252" spans="1:10" ht="12.75" customHeight="1" outlineLevel="1">
      <c r="A252" s="222" t="s">
        <v>178</v>
      </c>
      <c r="B252" s="200" t="s">
        <v>398</v>
      </c>
      <c r="C252" s="163" t="s">
        <v>833</v>
      </c>
      <c r="D252" s="164" t="s">
        <v>912</v>
      </c>
      <c r="E252" s="165" t="s">
        <v>37</v>
      </c>
      <c r="F252" s="228">
        <v>938.007</v>
      </c>
      <c r="G252" s="78"/>
      <c r="H252" s="167">
        <f t="shared" si="28"/>
        <v>0</v>
      </c>
      <c r="I252" s="168" t="e">
        <f t="shared" si="29"/>
        <v>#DIV/0!</v>
      </c>
      <c r="J252" s="64">
        <v>0</v>
      </c>
    </row>
    <row r="253" spans="1:10" ht="12.75" customHeight="1" outlineLevel="1">
      <c r="A253" s="222" t="s">
        <v>180</v>
      </c>
      <c r="B253" s="200" t="s">
        <v>399</v>
      </c>
      <c r="C253" s="163" t="s">
        <v>832</v>
      </c>
      <c r="D253" s="164" t="s">
        <v>991</v>
      </c>
      <c r="E253" s="165" t="s">
        <v>840</v>
      </c>
      <c r="F253" s="228">
        <v>2054.43</v>
      </c>
      <c r="G253" s="78"/>
      <c r="H253" s="167">
        <f t="shared" si="28"/>
        <v>0</v>
      </c>
      <c r="I253" s="168" t="e">
        <f t="shared" si="29"/>
        <v>#DIV/0!</v>
      </c>
      <c r="J253" s="64">
        <v>0</v>
      </c>
    </row>
    <row r="254" spans="1:10" ht="12.75" customHeight="1" outlineLevel="1" thickBot="1">
      <c r="A254" s="222" t="s">
        <v>182</v>
      </c>
      <c r="B254" s="200" t="s">
        <v>226</v>
      </c>
      <c r="C254" s="163" t="s">
        <v>832</v>
      </c>
      <c r="D254" s="164" t="s">
        <v>992</v>
      </c>
      <c r="E254" s="165" t="s">
        <v>840</v>
      </c>
      <c r="F254" s="228">
        <v>1326.48</v>
      </c>
      <c r="G254" s="78"/>
      <c r="H254" s="167">
        <f t="shared" si="28"/>
        <v>0</v>
      </c>
      <c r="I254" s="168" t="e">
        <f t="shared" si="29"/>
        <v>#DIV/0!</v>
      </c>
      <c r="J254" s="64">
        <v>0</v>
      </c>
    </row>
    <row r="255" spans="1:10" ht="15.75" customHeight="1" thickBot="1">
      <c r="A255" s="340">
        <v>9</v>
      </c>
      <c r="B255" s="341"/>
      <c r="C255" s="152"/>
      <c r="D255" s="198" t="s">
        <v>830</v>
      </c>
      <c r="E255" s="154"/>
      <c r="F255" s="154"/>
      <c r="G255" s="154"/>
      <c r="H255" s="155">
        <f>H256+H263+H285+H304+H316+H320+H324+H332+H338</f>
        <v>0</v>
      </c>
      <c r="I255" s="156" t="e">
        <f>H255/$G$620</f>
        <v>#DIV/0!</v>
      </c>
      <c r="J255" s="64">
        <v>0</v>
      </c>
    </row>
    <row r="256" spans="1:10" ht="12.75" customHeight="1" outlineLevel="1">
      <c r="A256" s="342" t="s">
        <v>237</v>
      </c>
      <c r="B256" s="343"/>
      <c r="C256" s="157"/>
      <c r="D256" s="192" t="s">
        <v>706</v>
      </c>
      <c r="E256" s="159"/>
      <c r="F256" s="159"/>
      <c r="G256" s="159"/>
      <c r="H256" s="159">
        <f>SUM(H257:H262)</f>
        <v>0</v>
      </c>
      <c r="I256" s="160" t="e">
        <f>H256/$G$620</f>
        <v>#DIV/0!</v>
      </c>
      <c r="J256" s="64">
        <v>0</v>
      </c>
    </row>
    <row r="257" spans="1:10" ht="12.75" customHeight="1" outlineLevel="1">
      <c r="A257" s="222" t="s">
        <v>238</v>
      </c>
      <c r="B257" s="225" t="s">
        <v>419</v>
      </c>
      <c r="C257" s="163" t="s">
        <v>832</v>
      </c>
      <c r="D257" s="164" t="s">
        <v>993</v>
      </c>
      <c r="E257" s="165" t="s">
        <v>171</v>
      </c>
      <c r="F257" s="232">
        <v>2</v>
      </c>
      <c r="G257" s="78"/>
      <c r="H257" s="167">
        <f aca="true" t="shared" si="30" ref="H257:H262">ROUND((F257*G257),2)</f>
        <v>0</v>
      </c>
      <c r="I257" s="168" t="e">
        <f aca="true" t="shared" si="31" ref="I257:I262">H257/$G$620</f>
        <v>#DIV/0!</v>
      </c>
      <c r="J257" s="64">
        <v>0</v>
      </c>
    </row>
    <row r="258" spans="1:10" ht="12.75" customHeight="1" outlineLevel="1">
      <c r="A258" s="222" t="s">
        <v>239</v>
      </c>
      <c r="B258" s="231" t="s">
        <v>162</v>
      </c>
      <c r="C258" s="163" t="s">
        <v>832</v>
      </c>
      <c r="D258" s="164" t="s">
        <v>994</v>
      </c>
      <c r="E258" s="165" t="s">
        <v>29</v>
      </c>
      <c r="F258" s="233">
        <v>30</v>
      </c>
      <c r="G258" s="78"/>
      <c r="H258" s="167">
        <f t="shared" si="30"/>
        <v>0</v>
      </c>
      <c r="I258" s="168" t="e">
        <f t="shared" si="31"/>
        <v>#DIV/0!</v>
      </c>
      <c r="J258" s="64">
        <v>0</v>
      </c>
    </row>
    <row r="259" spans="1:10" ht="12.75" customHeight="1" outlineLevel="1">
      <c r="A259" s="222" t="s">
        <v>240</v>
      </c>
      <c r="B259" s="231" t="s">
        <v>164</v>
      </c>
      <c r="C259" s="163" t="s">
        <v>832</v>
      </c>
      <c r="D259" s="164" t="s">
        <v>995</v>
      </c>
      <c r="E259" s="165" t="s">
        <v>29</v>
      </c>
      <c r="F259" s="233">
        <v>30</v>
      </c>
      <c r="G259" s="78"/>
      <c r="H259" s="167">
        <f t="shared" si="30"/>
        <v>0</v>
      </c>
      <c r="I259" s="168" t="e">
        <f t="shared" si="31"/>
        <v>#DIV/0!</v>
      </c>
      <c r="J259" s="64">
        <v>0</v>
      </c>
    </row>
    <row r="260" spans="1:10" ht="12.75" customHeight="1" outlineLevel="1">
      <c r="A260" s="222" t="s">
        <v>242</v>
      </c>
      <c r="B260" s="231" t="s">
        <v>166</v>
      </c>
      <c r="C260" s="163" t="s">
        <v>832</v>
      </c>
      <c r="D260" s="164" t="s">
        <v>996</v>
      </c>
      <c r="E260" s="165" t="s">
        <v>171</v>
      </c>
      <c r="F260" s="233">
        <v>11</v>
      </c>
      <c r="G260" s="78"/>
      <c r="H260" s="167">
        <f t="shared" si="30"/>
        <v>0</v>
      </c>
      <c r="I260" s="168" t="e">
        <f t="shared" si="31"/>
        <v>#DIV/0!</v>
      </c>
      <c r="J260" s="64">
        <v>0</v>
      </c>
    </row>
    <row r="261" spans="1:10" ht="12.75" customHeight="1" outlineLevel="1">
      <c r="A261" s="222" t="s">
        <v>244</v>
      </c>
      <c r="B261" s="231" t="s">
        <v>168</v>
      </c>
      <c r="C261" s="163" t="s">
        <v>833</v>
      </c>
      <c r="D261" s="164" t="s">
        <v>997</v>
      </c>
      <c r="E261" s="165" t="s">
        <v>511</v>
      </c>
      <c r="F261" s="233">
        <v>75</v>
      </c>
      <c r="G261" s="78"/>
      <c r="H261" s="167">
        <f t="shared" si="30"/>
        <v>0</v>
      </c>
      <c r="I261" s="168" t="e">
        <f t="shared" si="31"/>
        <v>#DIV/0!</v>
      </c>
      <c r="J261" s="64">
        <v>0</v>
      </c>
    </row>
    <row r="262" spans="1:10" ht="12.75" customHeight="1" outlineLevel="1">
      <c r="A262" s="222" t="s">
        <v>245</v>
      </c>
      <c r="B262" s="234" t="s">
        <v>170</v>
      </c>
      <c r="C262" s="186" t="s">
        <v>832</v>
      </c>
      <c r="D262" s="164" t="s">
        <v>998</v>
      </c>
      <c r="E262" s="187" t="s">
        <v>171</v>
      </c>
      <c r="F262" s="235">
        <v>1</v>
      </c>
      <c r="G262" s="78"/>
      <c r="H262" s="167">
        <f t="shared" si="30"/>
        <v>0</v>
      </c>
      <c r="I262" s="171" t="e">
        <f t="shared" si="31"/>
        <v>#DIV/0!</v>
      </c>
      <c r="J262" s="64">
        <v>0</v>
      </c>
    </row>
    <row r="263" spans="1:10" ht="12.75" customHeight="1" outlineLevel="1">
      <c r="A263" s="338" t="s">
        <v>285</v>
      </c>
      <c r="B263" s="339"/>
      <c r="C263" s="172"/>
      <c r="D263" s="192" t="s">
        <v>708</v>
      </c>
      <c r="E263" s="174"/>
      <c r="F263" s="174"/>
      <c r="G263" s="174"/>
      <c r="H263" s="174">
        <f>SUM(H264:H284)</f>
        <v>0</v>
      </c>
      <c r="I263" s="175" t="e">
        <f>H263/$G$620</f>
        <v>#DIV/0!</v>
      </c>
      <c r="J263" s="64">
        <v>1</v>
      </c>
    </row>
    <row r="264" spans="1:10" ht="12.75" customHeight="1" outlineLevel="1">
      <c r="A264" s="222" t="s">
        <v>286</v>
      </c>
      <c r="B264" s="225" t="s">
        <v>420</v>
      </c>
      <c r="C264" s="163" t="s">
        <v>832</v>
      </c>
      <c r="D264" s="164" t="s">
        <v>999</v>
      </c>
      <c r="E264" s="165" t="s">
        <v>171</v>
      </c>
      <c r="F264" s="232">
        <v>1</v>
      </c>
      <c r="G264" s="78"/>
      <c r="H264" s="167">
        <f aca="true" t="shared" si="32" ref="H264:H284">ROUND((F264*G264),2)</f>
        <v>0</v>
      </c>
      <c r="I264" s="168" t="e">
        <f aca="true" t="shared" si="33" ref="I264:I284">H264/$G$620</f>
        <v>#DIV/0!</v>
      </c>
      <c r="J264" s="64">
        <v>0</v>
      </c>
    </row>
    <row r="265" spans="1:10" ht="12.75" customHeight="1" outlineLevel="1">
      <c r="A265" s="222" t="s">
        <v>288</v>
      </c>
      <c r="B265" s="231" t="s">
        <v>175</v>
      </c>
      <c r="C265" s="163" t="s">
        <v>832</v>
      </c>
      <c r="D265" s="164" t="s">
        <v>1000</v>
      </c>
      <c r="E265" s="165" t="s">
        <v>29</v>
      </c>
      <c r="F265" s="233">
        <v>412</v>
      </c>
      <c r="G265" s="78"/>
      <c r="H265" s="167">
        <f t="shared" si="32"/>
        <v>0</v>
      </c>
      <c r="I265" s="168" t="e">
        <f t="shared" si="33"/>
        <v>#DIV/0!</v>
      </c>
      <c r="J265" s="64">
        <v>0</v>
      </c>
    </row>
    <row r="266" spans="1:10" ht="12.75" customHeight="1" outlineLevel="1">
      <c r="A266" s="222" t="s">
        <v>290</v>
      </c>
      <c r="B266" s="231" t="s">
        <v>177</v>
      </c>
      <c r="C266" s="163" t="s">
        <v>832</v>
      </c>
      <c r="D266" s="164" t="s">
        <v>1001</v>
      </c>
      <c r="E266" s="165" t="s">
        <v>29</v>
      </c>
      <c r="F266" s="233">
        <v>346</v>
      </c>
      <c r="G266" s="78"/>
      <c r="H266" s="167">
        <f t="shared" si="32"/>
        <v>0</v>
      </c>
      <c r="I266" s="168" t="e">
        <f t="shared" si="33"/>
        <v>#DIV/0!</v>
      </c>
      <c r="J266" s="64">
        <v>0</v>
      </c>
    </row>
    <row r="267" spans="1:10" ht="12.75" customHeight="1" outlineLevel="1">
      <c r="A267" s="222" t="s">
        <v>292</v>
      </c>
      <c r="B267" s="231" t="s">
        <v>179</v>
      </c>
      <c r="C267" s="163" t="s">
        <v>832</v>
      </c>
      <c r="D267" s="164" t="s">
        <v>1002</v>
      </c>
      <c r="E267" s="165" t="s">
        <v>29</v>
      </c>
      <c r="F267" s="233">
        <v>287</v>
      </c>
      <c r="G267" s="78"/>
      <c r="H267" s="167">
        <f t="shared" si="32"/>
        <v>0</v>
      </c>
      <c r="I267" s="168" t="e">
        <f t="shared" si="33"/>
        <v>#DIV/0!</v>
      </c>
      <c r="J267" s="64">
        <v>0</v>
      </c>
    </row>
    <row r="268" spans="1:10" ht="12.75" customHeight="1" outlineLevel="1">
      <c r="A268" s="222" t="s">
        <v>294</v>
      </c>
      <c r="B268" s="231" t="s">
        <v>181</v>
      </c>
      <c r="C268" s="163" t="s">
        <v>832</v>
      </c>
      <c r="D268" s="164" t="s">
        <v>1003</v>
      </c>
      <c r="E268" s="165" t="s">
        <v>29</v>
      </c>
      <c r="F268" s="233">
        <v>248</v>
      </c>
      <c r="G268" s="78"/>
      <c r="H268" s="167">
        <f t="shared" si="32"/>
        <v>0</v>
      </c>
      <c r="I268" s="168" t="e">
        <f t="shared" si="33"/>
        <v>#DIV/0!</v>
      </c>
      <c r="J268" s="64">
        <v>0</v>
      </c>
    </row>
    <row r="269" spans="1:10" ht="12.75" customHeight="1" outlineLevel="1">
      <c r="A269" s="222" t="s">
        <v>296</v>
      </c>
      <c r="B269" s="231" t="s">
        <v>183</v>
      </c>
      <c r="C269" s="163" t="s">
        <v>833</v>
      </c>
      <c r="D269" s="164" t="s">
        <v>1004</v>
      </c>
      <c r="E269" s="165" t="s">
        <v>37</v>
      </c>
      <c r="F269" s="233">
        <v>186</v>
      </c>
      <c r="G269" s="78"/>
      <c r="H269" s="167">
        <f t="shared" si="32"/>
        <v>0</v>
      </c>
      <c r="I269" s="168" t="e">
        <f t="shared" si="33"/>
        <v>#DIV/0!</v>
      </c>
      <c r="J269" s="64">
        <v>0</v>
      </c>
    </row>
    <row r="270" spans="1:10" ht="12.75" customHeight="1" outlineLevel="1">
      <c r="A270" s="222" t="s">
        <v>298</v>
      </c>
      <c r="B270" s="231" t="s">
        <v>184</v>
      </c>
      <c r="C270" s="163" t="s">
        <v>832</v>
      </c>
      <c r="D270" s="164" t="s">
        <v>1005</v>
      </c>
      <c r="E270" s="165" t="s">
        <v>29</v>
      </c>
      <c r="F270" s="233">
        <v>83</v>
      </c>
      <c r="G270" s="78"/>
      <c r="H270" s="167">
        <f t="shared" si="32"/>
        <v>0</v>
      </c>
      <c r="I270" s="168" t="e">
        <f t="shared" si="33"/>
        <v>#DIV/0!</v>
      </c>
      <c r="J270" s="64">
        <v>0</v>
      </c>
    </row>
    <row r="271" spans="1:10" ht="12.75" customHeight="1" outlineLevel="1">
      <c r="A271" s="222" t="s">
        <v>1331</v>
      </c>
      <c r="B271" s="231" t="s">
        <v>185</v>
      </c>
      <c r="C271" s="163" t="s">
        <v>832</v>
      </c>
      <c r="D271" s="164" t="s">
        <v>1006</v>
      </c>
      <c r="E271" s="165" t="s">
        <v>29</v>
      </c>
      <c r="F271" s="233">
        <v>30</v>
      </c>
      <c r="G271" s="78"/>
      <c r="H271" s="167">
        <f t="shared" si="32"/>
        <v>0</v>
      </c>
      <c r="I271" s="168" t="e">
        <f t="shared" si="33"/>
        <v>#DIV/0!</v>
      </c>
      <c r="J271" s="64">
        <v>0</v>
      </c>
    </row>
    <row r="272" spans="1:10" ht="12.75" customHeight="1" outlineLevel="1">
      <c r="A272" s="222" t="s">
        <v>1332</v>
      </c>
      <c r="B272" s="231" t="s">
        <v>186</v>
      </c>
      <c r="C272" s="163" t="s">
        <v>832</v>
      </c>
      <c r="D272" s="164" t="s">
        <v>1007</v>
      </c>
      <c r="E272" s="165" t="s">
        <v>171</v>
      </c>
      <c r="F272" s="233">
        <v>20</v>
      </c>
      <c r="G272" s="78"/>
      <c r="H272" s="167">
        <f t="shared" si="32"/>
        <v>0</v>
      </c>
      <c r="I272" s="168" t="e">
        <f t="shared" si="33"/>
        <v>#DIV/0!</v>
      </c>
      <c r="J272" s="64">
        <v>0</v>
      </c>
    </row>
    <row r="273" spans="1:10" ht="12.75" customHeight="1" outlineLevel="1">
      <c r="A273" s="222" t="s">
        <v>1333</v>
      </c>
      <c r="B273" s="231" t="s">
        <v>187</v>
      </c>
      <c r="C273" s="163" t="s">
        <v>832</v>
      </c>
      <c r="D273" s="164" t="s">
        <v>1008</v>
      </c>
      <c r="E273" s="165" t="s">
        <v>171</v>
      </c>
      <c r="F273" s="233">
        <v>20</v>
      </c>
      <c r="G273" s="78"/>
      <c r="H273" s="167">
        <f t="shared" si="32"/>
        <v>0</v>
      </c>
      <c r="I273" s="168" t="e">
        <f t="shared" si="33"/>
        <v>#DIV/0!</v>
      </c>
      <c r="J273" s="64">
        <v>0</v>
      </c>
    </row>
    <row r="274" spans="1:10" ht="12.75" customHeight="1" outlineLevel="1">
      <c r="A274" s="222" t="s">
        <v>1334</v>
      </c>
      <c r="B274" s="231" t="s">
        <v>188</v>
      </c>
      <c r="C274" s="163" t="s">
        <v>832</v>
      </c>
      <c r="D274" s="164" t="s">
        <v>1009</v>
      </c>
      <c r="E274" s="165" t="s">
        <v>171</v>
      </c>
      <c r="F274" s="233">
        <v>8</v>
      </c>
      <c r="G274" s="78"/>
      <c r="H274" s="167">
        <f t="shared" si="32"/>
        <v>0</v>
      </c>
      <c r="I274" s="168" t="e">
        <f t="shared" si="33"/>
        <v>#DIV/0!</v>
      </c>
      <c r="J274" s="64">
        <v>0</v>
      </c>
    </row>
    <row r="275" spans="1:10" ht="12.75" customHeight="1" outlineLevel="1">
      <c r="A275" s="222" t="s">
        <v>1335</v>
      </c>
      <c r="B275" s="231" t="s">
        <v>189</v>
      </c>
      <c r="C275" s="163" t="s">
        <v>832</v>
      </c>
      <c r="D275" s="164" t="s">
        <v>1010</v>
      </c>
      <c r="E275" s="165" t="s">
        <v>171</v>
      </c>
      <c r="F275" s="233">
        <v>60</v>
      </c>
      <c r="G275" s="78"/>
      <c r="H275" s="167">
        <f t="shared" si="32"/>
        <v>0</v>
      </c>
      <c r="I275" s="168" t="e">
        <f t="shared" si="33"/>
        <v>#DIV/0!</v>
      </c>
      <c r="J275" s="64">
        <v>0</v>
      </c>
    </row>
    <row r="276" spans="1:10" ht="12.75" customHeight="1" outlineLevel="1">
      <c r="A276" s="222" t="s">
        <v>1336</v>
      </c>
      <c r="B276" s="231" t="s">
        <v>190</v>
      </c>
      <c r="C276" s="163" t="s">
        <v>832</v>
      </c>
      <c r="D276" s="164" t="s">
        <v>1011</v>
      </c>
      <c r="E276" s="165" t="s">
        <v>171</v>
      </c>
      <c r="F276" s="233">
        <v>40</v>
      </c>
      <c r="G276" s="78"/>
      <c r="H276" s="167">
        <f t="shared" si="32"/>
        <v>0</v>
      </c>
      <c r="I276" s="168" t="e">
        <f t="shared" si="33"/>
        <v>#DIV/0!</v>
      </c>
      <c r="J276" s="64">
        <v>0</v>
      </c>
    </row>
    <row r="277" spans="1:10" ht="12.75" customHeight="1" outlineLevel="1">
      <c r="A277" s="222" t="s">
        <v>1337</v>
      </c>
      <c r="B277" s="231" t="s">
        <v>191</v>
      </c>
      <c r="C277" s="163" t="s">
        <v>832</v>
      </c>
      <c r="D277" s="164" t="s">
        <v>1012</v>
      </c>
      <c r="E277" s="165" t="s">
        <v>171</v>
      </c>
      <c r="F277" s="233">
        <v>40</v>
      </c>
      <c r="G277" s="78"/>
      <c r="H277" s="167">
        <f t="shared" si="32"/>
        <v>0</v>
      </c>
      <c r="I277" s="168" t="e">
        <f t="shared" si="33"/>
        <v>#DIV/0!</v>
      </c>
      <c r="J277" s="64">
        <v>0</v>
      </c>
    </row>
    <row r="278" spans="1:10" ht="12.75" customHeight="1" outlineLevel="1">
      <c r="A278" s="222" t="s">
        <v>1338</v>
      </c>
      <c r="B278" s="231" t="s">
        <v>192</v>
      </c>
      <c r="C278" s="163" t="s">
        <v>832</v>
      </c>
      <c r="D278" s="164" t="s">
        <v>1013</v>
      </c>
      <c r="E278" s="165" t="s">
        <v>171</v>
      </c>
      <c r="F278" s="233">
        <v>64</v>
      </c>
      <c r="G278" s="78"/>
      <c r="H278" s="167">
        <f t="shared" si="32"/>
        <v>0</v>
      </c>
      <c r="I278" s="168" t="e">
        <f t="shared" si="33"/>
        <v>#DIV/0!</v>
      </c>
      <c r="J278" s="64">
        <v>0</v>
      </c>
    </row>
    <row r="279" spans="1:10" ht="12.75" customHeight="1" outlineLevel="1">
      <c r="A279" s="222" t="s">
        <v>1339</v>
      </c>
      <c r="B279" s="231" t="s">
        <v>193</v>
      </c>
      <c r="C279" s="163" t="s">
        <v>832</v>
      </c>
      <c r="D279" s="164" t="s">
        <v>1014</v>
      </c>
      <c r="E279" s="165" t="s">
        <v>171</v>
      </c>
      <c r="F279" s="233">
        <v>5</v>
      </c>
      <c r="G279" s="78"/>
      <c r="H279" s="167">
        <f t="shared" si="32"/>
        <v>0</v>
      </c>
      <c r="I279" s="168" t="e">
        <f t="shared" si="33"/>
        <v>#DIV/0!</v>
      </c>
      <c r="J279" s="64">
        <v>0</v>
      </c>
    </row>
    <row r="280" spans="1:10" ht="12.75" customHeight="1" outlineLevel="1">
      <c r="A280" s="222" t="s">
        <v>1340</v>
      </c>
      <c r="B280" s="231" t="s">
        <v>194</v>
      </c>
      <c r="C280" s="163" t="s">
        <v>832</v>
      </c>
      <c r="D280" s="164" t="s">
        <v>1015</v>
      </c>
      <c r="E280" s="165" t="s">
        <v>171</v>
      </c>
      <c r="F280" s="233">
        <v>2</v>
      </c>
      <c r="G280" s="78"/>
      <c r="H280" s="167">
        <f t="shared" si="32"/>
        <v>0</v>
      </c>
      <c r="I280" s="168" t="e">
        <f t="shared" si="33"/>
        <v>#DIV/0!</v>
      </c>
      <c r="J280" s="64">
        <v>0</v>
      </c>
    </row>
    <row r="281" spans="1:10" s="81" customFormat="1" ht="12.75" customHeight="1" outlineLevel="1">
      <c r="A281" s="222" t="s">
        <v>1341</v>
      </c>
      <c r="B281" s="231" t="s">
        <v>195</v>
      </c>
      <c r="C281" s="163" t="s">
        <v>832</v>
      </c>
      <c r="D281" s="164" t="s">
        <v>1016</v>
      </c>
      <c r="E281" s="165" t="s">
        <v>171</v>
      </c>
      <c r="F281" s="233">
        <v>2</v>
      </c>
      <c r="G281" s="78"/>
      <c r="H281" s="167">
        <f t="shared" si="32"/>
        <v>0</v>
      </c>
      <c r="I281" s="168" t="e">
        <f t="shared" si="33"/>
        <v>#DIV/0!</v>
      </c>
      <c r="J281" s="64">
        <v>0</v>
      </c>
    </row>
    <row r="282" spans="1:10" s="81" customFormat="1" ht="12.75" customHeight="1" outlineLevel="1">
      <c r="A282" s="222" t="s">
        <v>1342</v>
      </c>
      <c r="B282" s="231" t="s">
        <v>196</v>
      </c>
      <c r="C282" s="163" t="s">
        <v>832</v>
      </c>
      <c r="D282" s="164" t="s">
        <v>1017</v>
      </c>
      <c r="E282" s="165" t="s">
        <v>171</v>
      </c>
      <c r="F282" s="233">
        <v>2</v>
      </c>
      <c r="G282" s="78"/>
      <c r="H282" s="167">
        <f t="shared" si="32"/>
        <v>0</v>
      </c>
      <c r="I282" s="168" t="e">
        <f t="shared" si="33"/>
        <v>#DIV/0!</v>
      </c>
      <c r="J282" s="64">
        <v>0</v>
      </c>
    </row>
    <row r="283" spans="1:10" ht="12.75" customHeight="1" outlineLevel="1">
      <c r="A283" s="222" t="s">
        <v>1343</v>
      </c>
      <c r="B283" s="231" t="s">
        <v>197</v>
      </c>
      <c r="C283" s="163" t="s">
        <v>832</v>
      </c>
      <c r="D283" s="164" t="s">
        <v>1018</v>
      </c>
      <c r="E283" s="165" t="s">
        <v>171</v>
      </c>
      <c r="F283" s="233">
        <v>3</v>
      </c>
      <c r="G283" s="78"/>
      <c r="H283" s="167">
        <f t="shared" si="32"/>
        <v>0</v>
      </c>
      <c r="I283" s="168" t="e">
        <f t="shared" si="33"/>
        <v>#DIV/0!</v>
      </c>
      <c r="J283" s="64">
        <v>0</v>
      </c>
    </row>
    <row r="284" spans="1:10" s="81" customFormat="1" ht="12.75" customHeight="1" outlineLevel="1">
      <c r="A284" s="222" t="s">
        <v>1344</v>
      </c>
      <c r="B284" s="236" t="s">
        <v>198</v>
      </c>
      <c r="C284" s="186" t="s">
        <v>832</v>
      </c>
      <c r="D284" s="164" t="s">
        <v>1019</v>
      </c>
      <c r="E284" s="187" t="s">
        <v>171</v>
      </c>
      <c r="F284" s="237">
        <v>8</v>
      </c>
      <c r="G284" s="78"/>
      <c r="H284" s="167">
        <f t="shared" si="32"/>
        <v>0</v>
      </c>
      <c r="I284" s="171" t="e">
        <f t="shared" si="33"/>
        <v>#DIV/0!</v>
      </c>
      <c r="J284" s="64">
        <v>0</v>
      </c>
    </row>
    <row r="285" spans="1:10" s="81" customFormat="1" ht="12.75" customHeight="1" outlineLevel="1">
      <c r="A285" s="349" t="s">
        <v>424</v>
      </c>
      <c r="B285" s="350"/>
      <c r="C285" s="172"/>
      <c r="D285" s="192" t="s">
        <v>707</v>
      </c>
      <c r="E285" s="174"/>
      <c r="F285" s="174"/>
      <c r="G285" s="174"/>
      <c r="H285" s="174">
        <f>SUM(H286:H303)</f>
        <v>0</v>
      </c>
      <c r="I285" s="175" t="e">
        <f>H285/$G$620</f>
        <v>#DIV/0!</v>
      </c>
      <c r="J285" s="64">
        <v>1</v>
      </c>
    </row>
    <row r="286" spans="1:10" s="81" customFormat="1" ht="12.75" customHeight="1" outlineLevel="1">
      <c r="A286" s="222" t="s">
        <v>425</v>
      </c>
      <c r="B286" s="225" t="s">
        <v>199</v>
      </c>
      <c r="C286" s="163" t="s">
        <v>832</v>
      </c>
      <c r="D286" s="164" t="s">
        <v>1020</v>
      </c>
      <c r="E286" s="165" t="s">
        <v>29</v>
      </c>
      <c r="F286" s="232">
        <v>422</v>
      </c>
      <c r="G286" s="78"/>
      <c r="H286" s="167">
        <f aca="true" t="shared" si="34" ref="H286:H303">ROUND((F286*G286),2)</f>
        <v>0</v>
      </c>
      <c r="I286" s="168" t="e">
        <f aca="true" t="shared" si="35" ref="I286:I303">H286/$G$620</f>
        <v>#DIV/0!</v>
      </c>
      <c r="J286" s="64">
        <v>0</v>
      </c>
    </row>
    <row r="287" spans="1:10" s="81" customFormat="1" ht="12.75" customHeight="1" outlineLevel="1">
      <c r="A287" s="222" t="s">
        <v>426</v>
      </c>
      <c r="B287" s="231" t="s">
        <v>200</v>
      </c>
      <c r="C287" s="163" t="s">
        <v>832</v>
      </c>
      <c r="D287" s="164" t="s">
        <v>1021</v>
      </c>
      <c r="E287" s="165" t="s">
        <v>29</v>
      </c>
      <c r="F287" s="233">
        <v>165</v>
      </c>
      <c r="G287" s="78"/>
      <c r="H287" s="167">
        <f t="shared" si="34"/>
        <v>0</v>
      </c>
      <c r="I287" s="168" t="e">
        <f t="shared" si="35"/>
        <v>#DIV/0!</v>
      </c>
      <c r="J287" s="64">
        <v>0</v>
      </c>
    </row>
    <row r="288" spans="1:10" s="81" customFormat="1" ht="12.75" customHeight="1" outlineLevel="1">
      <c r="A288" s="222" t="s">
        <v>427</v>
      </c>
      <c r="B288" s="231" t="s">
        <v>201</v>
      </c>
      <c r="C288" s="163" t="s">
        <v>832</v>
      </c>
      <c r="D288" s="164" t="s">
        <v>1022</v>
      </c>
      <c r="E288" s="165" t="s">
        <v>171</v>
      </c>
      <c r="F288" s="233">
        <v>4</v>
      </c>
      <c r="G288" s="78"/>
      <c r="H288" s="167">
        <f t="shared" si="34"/>
        <v>0</v>
      </c>
      <c r="I288" s="168" t="e">
        <f t="shared" si="35"/>
        <v>#DIV/0!</v>
      </c>
      <c r="J288" s="64">
        <v>0</v>
      </c>
    </row>
    <row r="289" spans="1:10" s="81" customFormat="1" ht="12.75" customHeight="1" outlineLevel="1">
      <c r="A289" s="222" t="s">
        <v>428</v>
      </c>
      <c r="B289" s="231" t="s">
        <v>202</v>
      </c>
      <c r="C289" s="163" t="s">
        <v>832</v>
      </c>
      <c r="D289" s="164" t="s">
        <v>1023</v>
      </c>
      <c r="E289" s="165" t="s">
        <v>171</v>
      </c>
      <c r="F289" s="233">
        <v>2</v>
      </c>
      <c r="G289" s="78"/>
      <c r="H289" s="167">
        <f t="shared" si="34"/>
        <v>0</v>
      </c>
      <c r="I289" s="168" t="e">
        <f t="shared" si="35"/>
        <v>#DIV/0!</v>
      </c>
      <c r="J289" s="64">
        <v>0</v>
      </c>
    </row>
    <row r="290" spans="1:10" s="81" customFormat="1" ht="12.75" customHeight="1" outlineLevel="1">
      <c r="A290" s="222" t="s">
        <v>429</v>
      </c>
      <c r="B290" s="231" t="s">
        <v>203</v>
      </c>
      <c r="C290" s="163" t="s">
        <v>832</v>
      </c>
      <c r="D290" s="164" t="s">
        <v>1024</v>
      </c>
      <c r="E290" s="165" t="s">
        <v>171</v>
      </c>
      <c r="F290" s="233">
        <v>2</v>
      </c>
      <c r="G290" s="78"/>
      <c r="H290" s="167">
        <f t="shared" si="34"/>
        <v>0</v>
      </c>
      <c r="I290" s="168" t="e">
        <f t="shared" si="35"/>
        <v>#DIV/0!</v>
      </c>
      <c r="J290" s="64">
        <v>0</v>
      </c>
    </row>
    <row r="291" spans="1:10" s="81" customFormat="1" ht="12.75" customHeight="1" outlineLevel="1">
      <c r="A291" s="222" t="s">
        <v>430</v>
      </c>
      <c r="B291" s="231" t="s">
        <v>204</v>
      </c>
      <c r="C291" s="163" t="s">
        <v>832</v>
      </c>
      <c r="D291" s="164" t="s">
        <v>1025</v>
      </c>
      <c r="E291" s="165" t="s">
        <v>171</v>
      </c>
      <c r="F291" s="233">
        <v>4</v>
      </c>
      <c r="G291" s="78"/>
      <c r="H291" s="167">
        <f t="shared" si="34"/>
        <v>0</v>
      </c>
      <c r="I291" s="168" t="e">
        <f t="shared" si="35"/>
        <v>#DIV/0!</v>
      </c>
      <c r="J291" s="64">
        <v>0</v>
      </c>
    </row>
    <row r="292" spans="1:10" s="81" customFormat="1" ht="12.75" customHeight="1" outlineLevel="1">
      <c r="A292" s="222" t="s">
        <v>431</v>
      </c>
      <c r="B292" s="231" t="s">
        <v>205</v>
      </c>
      <c r="C292" s="163" t="s">
        <v>832</v>
      </c>
      <c r="D292" s="164" t="s">
        <v>1026</v>
      </c>
      <c r="E292" s="165" t="s">
        <v>171</v>
      </c>
      <c r="F292" s="233">
        <v>2</v>
      </c>
      <c r="G292" s="78"/>
      <c r="H292" s="167">
        <f t="shared" si="34"/>
        <v>0</v>
      </c>
      <c r="I292" s="168" t="e">
        <f t="shared" si="35"/>
        <v>#DIV/0!</v>
      </c>
      <c r="J292" s="64">
        <v>0</v>
      </c>
    </row>
    <row r="293" spans="1:10" s="81" customFormat="1" ht="12.75" customHeight="1" outlineLevel="1">
      <c r="A293" s="222" t="s">
        <v>432</v>
      </c>
      <c r="B293" s="231" t="s">
        <v>206</v>
      </c>
      <c r="C293" s="163" t="s">
        <v>832</v>
      </c>
      <c r="D293" s="164" t="s">
        <v>1027</v>
      </c>
      <c r="E293" s="165" t="s">
        <v>171</v>
      </c>
      <c r="F293" s="233">
        <v>25</v>
      </c>
      <c r="G293" s="78"/>
      <c r="H293" s="167">
        <f t="shared" si="34"/>
        <v>0</v>
      </c>
      <c r="I293" s="168" t="e">
        <f t="shared" si="35"/>
        <v>#DIV/0!</v>
      </c>
      <c r="J293" s="64">
        <v>0</v>
      </c>
    </row>
    <row r="294" spans="1:10" s="81" customFormat="1" ht="12.75" customHeight="1" outlineLevel="1">
      <c r="A294" s="222" t="s">
        <v>433</v>
      </c>
      <c r="B294" s="231" t="s">
        <v>207</v>
      </c>
      <c r="C294" s="163" t="s">
        <v>832</v>
      </c>
      <c r="D294" s="164" t="s">
        <v>1028</v>
      </c>
      <c r="E294" s="165" t="s">
        <v>171</v>
      </c>
      <c r="F294" s="233">
        <v>3</v>
      </c>
      <c r="G294" s="78"/>
      <c r="H294" s="167">
        <f t="shared" si="34"/>
        <v>0</v>
      </c>
      <c r="I294" s="168" t="e">
        <f t="shared" si="35"/>
        <v>#DIV/0!</v>
      </c>
      <c r="J294" s="64">
        <v>0</v>
      </c>
    </row>
    <row r="295" spans="1:10" s="81" customFormat="1" ht="12.75" customHeight="1" outlineLevel="1">
      <c r="A295" s="222" t="s">
        <v>434</v>
      </c>
      <c r="B295" s="231" t="s">
        <v>208</v>
      </c>
      <c r="C295" s="163" t="s">
        <v>832</v>
      </c>
      <c r="D295" s="164" t="s">
        <v>1029</v>
      </c>
      <c r="E295" s="165" t="s">
        <v>171</v>
      </c>
      <c r="F295" s="233">
        <v>10</v>
      </c>
      <c r="G295" s="78"/>
      <c r="H295" s="167">
        <f t="shared" si="34"/>
        <v>0</v>
      </c>
      <c r="I295" s="168" t="e">
        <f t="shared" si="35"/>
        <v>#DIV/0!</v>
      </c>
      <c r="J295" s="64">
        <v>0</v>
      </c>
    </row>
    <row r="296" spans="1:10" s="81" customFormat="1" ht="12.75" customHeight="1" outlineLevel="1">
      <c r="A296" s="222" t="s">
        <v>435</v>
      </c>
      <c r="B296" s="231" t="s">
        <v>728</v>
      </c>
      <c r="C296" s="163" t="s">
        <v>832</v>
      </c>
      <c r="D296" s="164" t="s">
        <v>1030</v>
      </c>
      <c r="E296" s="165" t="s">
        <v>171</v>
      </c>
      <c r="F296" s="233">
        <v>50</v>
      </c>
      <c r="G296" s="78"/>
      <c r="H296" s="167">
        <f t="shared" si="34"/>
        <v>0</v>
      </c>
      <c r="I296" s="168" t="e">
        <f t="shared" si="35"/>
        <v>#DIV/0!</v>
      </c>
      <c r="J296" s="64">
        <v>0</v>
      </c>
    </row>
    <row r="297" spans="1:10" s="81" customFormat="1" ht="12.75" customHeight="1" outlineLevel="1">
      <c r="A297" s="222" t="s">
        <v>1345</v>
      </c>
      <c r="B297" s="231" t="s">
        <v>209</v>
      </c>
      <c r="C297" s="163" t="s">
        <v>832</v>
      </c>
      <c r="D297" s="164" t="s">
        <v>1031</v>
      </c>
      <c r="E297" s="165" t="s">
        <v>171</v>
      </c>
      <c r="F297" s="233">
        <v>50</v>
      </c>
      <c r="G297" s="78"/>
      <c r="H297" s="167">
        <f t="shared" si="34"/>
        <v>0</v>
      </c>
      <c r="I297" s="168" t="e">
        <f t="shared" si="35"/>
        <v>#DIV/0!</v>
      </c>
      <c r="J297" s="64">
        <v>0</v>
      </c>
    </row>
    <row r="298" spans="1:10" s="81" customFormat="1" ht="12.75" customHeight="1" outlineLevel="1">
      <c r="A298" s="222" t="s">
        <v>1346</v>
      </c>
      <c r="B298" s="231" t="s">
        <v>211</v>
      </c>
      <c r="C298" s="163" t="s">
        <v>832</v>
      </c>
      <c r="D298" s="164" t="s">
        <v>1032</v>
      </c>
      <c r="E298" s="165" t="s">
        <v>171</v>
      </c>
      <c r="F298" s="233">
        <v>30</v>
      </c>
      <c r="G298" s="78"/>
      <c r="H298" s="167">
        <f t="shared" si="34"/>
        <v>0</v>
      </c>
      <c r="I298" s="168" t="e">
        <f t="shared" si="35"/>
        <v>#DIV/0!</v>
      </c>
      <c r="J298" s="64">
        <v>0</v>
      </c>
    </row>
    <row r="299" spans="1:10" s="81" customFormat="1" ht="12.75" customHeight="1" outlineLevel="1">
      <c r="A299" s="222" t="s">
        <v>1347</v>
      </c>
      <c r="B299" s="236" t="s">
        <v>212</v>
      </c>
      <c r="C299" s="163" t="s">
        <v>832</v>
      </c>
      <c r="D299" s="164" t="s">
        <v>901</v>
      </c>
      <c r="E299" s="165" t="s">
        <v>171</v>
      </c>
      <c r="F299" s="233">
        <v>27</v>
      </c>
      <c r="G299" s="78"/>
      <c r="H299" s="167">
        <f t="shared" si="34"/>
        <v>0</v>
      </c>
      <c r="I299" s="168" t="e">
        <f t="shared" si="35"/>
        <v>#DIV/0!</v>
      </c>
      <c r="J299" s="64">
        <v>0</v>
      </c>
    </row>
    <row r="300" spans="1:10" s="81" customFormat="1" ht="12.75" customHeight="1" outlineLevel="1">
      <c r="A300" s="222" t="s">
        <v>1348</v>
      </c>
      <c r="B300" s="236" t="s">
        <v>726</v>
      </c>
      <c r="C300" s="163" t="s">
        <v>832</v>
      </c>
      <c r="D300" s="164" t="s">
        <v>1033</v>
      </c>
      <c r="E300" s="165" t="s">
        <v>171</v>
      </c>
      <c r="F300" s="233">
        <v>25</v>
      </c>
      <c r="G300" s="78"/>
      <c r="H300" s="167">
        <f t="shared" si="34"/>
        <v>0</v>
      </c>
      <c r="I300" s="168" t="e">
        <f t="shared" si="35"/>
        <v>#DIV/0!</v>
      </c>
      <c r="J300" s="64">
        <v>0</v>
      </c>
    </row>
    <row r="301" spans="1:10" s="81" customFormat="1" ht="12.75" customHeight="1" outlineLevel="1">
      <c r="A301" s="222" t="s">
        <v>1349</v>
      </c>
      <c r="B301" s="231" t="s">
        <v>727</v>
      </c>
      <c r="C301" s="163" t="s">
        <v>832</v>
      </c>
      <c r="D301" s="164" t="s">
        <v>1034</v>
      </c>
      <c r="E301" s="165" t="s">
        <v>171</v>
      </c>
      <c r="F301" s="233">
        <v>25</v>
      </c>
      <c r="G301" s="78"/>
      <c r="H301" s="167">
        <f t="shared" si="34"/>
        <v>0</v>
      </c>
      <c r="I301" s="168" t="e">
        <f t="shared" si="35"/>
        <v>#DIV/0!</v>
      </c>
      <c r="J301" s="64">
        <v>0</v>
      </c>
    </row>
    <row r="302" spans="1:10" s="81" customFormat="1" ht="12.75" customHeight="1" outlineLevel="1">
      <c r="A302" s="222" t="s">
        <v>1350</v>
      </c>
      <c r="B302" s="231" t="s">
        <v>725</v>
      </c>
      <c r="C302" s="163" t="s">
        <v>832</v>
      </c>
      <c r="D302" s="164" t="s">
        <v>1035</v>
      </c>
      <c r="E302" s="165" t="s">
        <v>171</v>
      </c>
      <c r="F302" s="233">
        <v>70</v>
      </c>
      <c r="G302" s="78"/>
      <c r="H302" s="167">
        <f t="shared" si="34"/>
        <v>0</v>
      </c>
      <c r="I302" s="168" t="e">
        <f t="shared" si="35"/>
        <v>#DIV/0!</v>
      </c>
      <c r="J302" s="64">
        <v>0</v>
      </c>
    </row>
    <row r="303" spans="1:10" s="58" customFormat="1" ht="12.75" customHeight="1" outlineLevel="1">
      <c r="A303" s="222" t="s">
        <v>1351</v>
      </c>
      <c r="B303" s="238" t="s">
        <v>213</v>
      </c>
      <c r="C303" s="163" t="s">
        <v>832</v>
      </c>
      <c r="D303" s="164" t="s">
        <v>1036</v>
      </c>
      <c r="E303" s="165" t="s">
        <v>171</v>
      </c>
      <c r="F303" s="233">
        <v>135</v>
      </c>
      <c r="G303" s="78"/>
      <c r="H303" s="167">
        <f t="shared" si="34"/>
        <v>0</v>
      </c>
      <c r="I303" s="171" t="e">
        <f t="shared" si="35"/>
        <v>#DIV/0!</v>
      </c>
      <c r="J303" s="64">
        <v>0</v>
      </c>
    </row>
    <row r="304" spans="1:10" s="58" customFormat="1" ht="12.75" customHeight="1" outlineLevel="1">
      <c r="A304" s="349" t="s">
        <v>512</v>
      </c>
      <c r="B304" s="350"/>
      <c r="C304" s="172"/>
      <c r="D304" s="192" t="s">
        <v>709</v>
      </c>
      <c r="E304" s="174"/>
      <c r="F304" s="174"/>
      <c r="G304" s="174"/>
      <c r="H304" s="174">
        <f>SUM(H305:H315)</f>
        <v>0</v>
      </c>
      <c r="I304" s="175" t="e">
        <f>H304/$G$620</f>
        <v>#DIV/0!</v>
      </c>
      <c r="J304" s="64">
        <v>1</v>
      </c>
    </row>
    <row r="305" spans="1:10" s="58" customFormat="1" ht="12.75" customHeight="1" outlineLevel="1">
      <c r="A305" s="222" t="s">
        <v>744</v>
      </c>
      <c r="B305" s="239" t="s">
        <v>214</v>
      </c>
      <c r="C305" s="163" t="s">
        <v>832</v>
      </c>
      <c r="D305" s="164" t="s">
        <v>1037</v>
      </c>
      <c r="E305" s="165" t="s">
        <v>29</v>
      </c>
      <c r="F305" s="232">
        <v>127</v>
      </c>
      <c r="G305" s="78"/>
      <c r="H305" s="167">
        <f aca="true" t="shared" si="36" ref="H305:H315">ROUND((F305*G305),2)</f>
        <v>0</v>
      </c>
      <c r="I305" s="168" t="e">
        <f aca="true" t="shared" si="37" ref="I305:I315">H305/$G$620</f>
        <v>#DIV/0!</v>
      </c>
      <c r="J305" s="64">
        <v>0</v>
      </c>
    </row>
    <row r="306" spans="1:10" s="81" customFormat="1" ht="12.75" customHeight="1" outlineLevel="1">
      <c r="A306" s="222" t="s">
        <v>745</v>
      </c>
      <c r="B306" s="240" t="s">
        <v>215</v>
      </c>
      <c r="C306" s="163" t="s">
        <v>832</v>
      </c>
      <c r="D306" s="164" t="s">
        <v>1038</v>
      </c>
      <c r="E306" s="165" t="s">
        <v>29</v>
      </c>
      <c r="F306" s="233">
        <v>102</v>
      </c>
      <c r="G306" s="78"/>
      <c r="H306" s="167">
        <f t="shared" si="36"/>
        <v>0</v>
      </c>
      <c r="I306" s="168" t="e">
        <f t="shared" si="37"/>
        <v>#DIV/0!</v>
      </c>
      <c r="J306" s="64">
        <v>0</v>
      </c>
    </row>
    <row r="307" spans="1:10" s="81" customFormat="1" ht="12.75" customHeight="1" outlineLevel="1">
      <c r="A307" s="222" t="s">
        <v>746</v>
      </c>
      <c r="B307" s="240" t="s">
        <v>216</v>
      </c>
      <c r="C307" s="163" t="s">
        <v>832</v>
      </c>
      <c r="D307" s="164" t="s">
        <v>1039</v>
      </c>
      <c r="E307" s="165" t="s">
        <v>29</v>
      </c>
      <c r="F307" s="233">
        <v>148</v>
      </c>
      <c r="G307" s="78"/>
      <c r="H307" s="167">
        <f t="shared" si="36"/>
        <v>0</v>
      </c>
      <c r="I307" s="168" t="e">
        <f t="shared" si="37"/>
        <v>#DIV/0!</v>
      </c>
      <c r="J307" s="64">
        <v>0</v>
      </c>
    </row>
    <row r="308" spans="1:10" s="58" customFormat="1" ht="12.75" customHeight="1" outlineLevel="1">
      <c r="A308" s="222" t="s">
        <v>747</v>
      </c>
      <c r="B308" s="240" t="s">
        <v>217</v>
      </c>
      <c r="C308" s="163" t="s">
        <v>832</v>
      </c>
      <c r="D308" s="164" t="s">
        <v>1040</v>
      </c>
      <c r="E308" s="165" t="s">
        <v>29</v>
      </c>
      <c r="F308" s="233">
        <v>167</v>
      </c>
      <c r="G308" s="78"/>
      <c r="H308" s="167">
        <f t="shared" si="36"/>
        <v>0</v>
      </c>
      <c r="I308" s="168" t="e">
        <f t="shared" si="37"/>
        <v>#DIV/0!</v>
      </c>
      <c r="J308" s="64">
        <v>0</v>
      </c>
    </row>
    <row r="309" spans="1:10" s="58" customFormat="1" ht="12.75" customHeight="1" outlineLevel="1">
      <c r="A309" s="222" t="s">
        <v>748</v>
      </c>
      <c r="B309" s="240" t="s">
        <v>218</v>
      </c>
      <c r="C309" s="163" t="s">
        <v>832</v>
      </c>
      <c r="D309" s="164" t="s">
        <v>1041</v>
      </c>
      <c r="E309" s="165" t="s">
        <v>29</v>
      </c>
      <c r="F309" s="233">
        <v>56</v>
      </c>
      <c r="G309" s="78"/>
      <c r="H309" s="167">
        <f t="shared" si="36"/>
        <v>0</v>
      </c>
      <c r="I309" s="168" t="e">
        <f t="shared" si="37"/>
        <v>#DIV/0!</v>
      </c>
      <c r="J309" s="64">
        <v>0</v>
      </c>
    </row>
    <row r="310" spans="1:10" s="81" customFormat="1" ht="12.75" customHeight="1" outlineLevel="1">
      <c r="A310" s="222" t="s">
        <v>749</v>
      </c>
      <c r="B310" s="240" t="s">
        <v>715</v>
      </c>
      <c r="C310" s="163" t="s">
        <v>832</v>
      </c>
      <c r="D310" s="164" t="s">
        <v>1042</v>
      </c>
      <c r="E310" s="165" t="s">
        <v>171</v>
      </c>
      <c r="F310" s="233">
        <v>30</v>
      </c>
      <c r="G310" s="78"/>
      <c r="H310" s="167">
        <f t="shared" si="36"/>
        <v>0</v>
      </c>
      <c r="I310" s="168" t="e">
        <f t="shared" si="37"/>
        <v>#DIV/0!</v>
      </c>
      <c r="J310" s="64">
        <v>0</v>
      </c>
    </row>
    <row r="311" spans="1:10" s="81" customFormat="1" ht="12.75" customHeight="1" outlineLevel="1">
      <c r="A311" s="222" t="s">
        <v>750</v>
      </c>
      <c r="B311" s="240" t="s">
        <v>716</v>
      </c>
      <c r="C311" s="163" t="s">
        <v>832</v>
      </c>
      <c r="D311" s="164" t="s">
        <v>1043</v>
      </c>
      <c r="E311" s="165" t="s">
        <v>171</v>
      </c>
      <c r="F311" s="233">
        <v>30</v>
      </c>
      <c r="G311" s="78"/>
      <c r="H311" s="167">
        <f t="shared" si="36"/>
        <v>0</v>
      </c>
      <c r="I311" s="168" t="e">
        <f t="shared" si="37"/>
        <v>#DIV/0!</v>
      </c>
      <c r="J311" s="64">
        <v>0</v>
      </c>
    </row>
    <row r="312" spans="1:10" s="81" customFormat="1" ht="12.75" customHeight="1" outlineLevel="1">
      <c r="A312" s="222" t="s">
        <v>751</v>
      </c>
      <c r="B312" s="240" t="s">
        <v>219</v>
      </c>
      <c r="C312" s="163" t="s">
        <v>832</v>
      </c>
      <c r="D312" s="164" t="s">
        <v>1044</v>
      </c>
      <c r="E312" s="165" t="s">
        <v>171</v>
      </c>
      <c r="F312" s="233">
        <v>30</v>
      </c>
      <c r="G312" s="78"/>
      <c r="H312" s="167">
        <f t="shared" si="36"/>
        <v>0</v>
      </c>
      <c r="I312" s="168" t="e">
        <f t="shared" si="37"/>
        <v>#DIV/0!</v>
      </c>
      <c r="J312" s="64">
        <v>0</v>
      </c>
    </row>
    <row r="313" spans="1:10" s="81" customFormat="1" ht="12.75" customHeight="1" outlineLevel="1">
      <c r="A313" s="222" t="s">
        <v>752</v>
      </c>
      <c r="B313" s="240" t="s">
        <v>220</v>
      </c>
      <c r="C313" s="163" t="s">
        <v>832</v>
      </c>
      <c r="D313" s="164" t="s">
        <v>1045</v>
      </c>
      <c r="E313" s="165" t="s">
        <v>171</v>
      </c>
      <c r="F313" s="233">
        <v>15</v>
      </c>
      <c r="G313" s="78"/>
      <c r="H313" s="167">
        <f t="shared" si="36"/>
        <v>0</v>
      </c>
      <c r="I313" s="168" t="e">
        <f t="shared" si="37"/>
        <v>#DIV/0!</v>
      </c>
      <c r="J313" s="64">
        <v>0</v>
      </c>
    </row>
    <row r="314" spans="1:10" s="58" customFormat="1" ht="12.75" customHeight="1" outlineLevel="1">
      <c r="A314" s="222" t="s">
        <v>753</v>
      </c>
      <c r="B314" s="240" t="s">
        <v>221</v>
      </c>
      <c r="C314" s="163" t="s">
        <v>832</v>
      </c>
      <c r="D314" s="164" t="s">
        <v>1046</v>
      </c>
      <c r="E314" s="165" t="s">
        <v>171</v>
      </c>
      <c r="F314" s="233">
        <v>6</v>
      </c>
      <c r="G314" s="78"/>
      <c r="H314" s="167">
        <f t="shared" si="36"/>
        <v>0</v>
      </c>
      <c r="I314" s="168" t="e">
        <f t="shared" si="37"/>
        <v>#DIV/0!</v>
      </c>
      <c r="J314" s="64">
        <v>0</v>
      </c>
    </row>
    <row r="315" spans="1:10" s="58" customFormat="1" ht="12.75" customHeight="1" outlineLevel="1">
      <c r="A315" s="222" t="s">
        <v>784</v>
      </c>
      <c r="B315" s="240" t="s">
        <v>222</v>
      </c>
      <c r="C315" s="186" t="s">
        <v>832</v>
      </c>
      <c r="D315" s="164" t="s">
        <v>1047</v>
      </c>
      <c r="E315" s="187" t="s">
        <v>171</v>
      </c>
      <c r="F315" s="237">
        <v>10</v>
      </c>
      <c r="G315" s="78"/>
      <c r="H315" s="167">
        <f t="shared" si="36"/>
        <v>0</v>
      </c>
      <c r="I315" s="171" t="e">
        <f t="shared" si="37"/>
        <v>#DIV/0!</v>
      </c>
      <c r="J315" s="64">
        <v>0</v>
      </c>
    </row>
    <row r="316" spans="1:10" s="58" customFormat="1" ht="12.75" customHeight="1" outlineLevel="1">
      <c r="A316" s="349" t="s">
        <v>755</v>
      </c>
      <c r="B316" s="350"/>
      <c r="C316" s="172"/>
      <c r="D316" s="192" t="s">
        <v>710</v>
      </c>
      <c r="E316" s="174"/>
      <c r="F316" s="174"/>
      <c r="G316" s="174"/>
      <c r="H316" s="174">
        <f>SUM(H317:H319)</f>
        <v>0</v>
      </c>
      <c r="I316" s="175" t="e">
        <f aca="true" t="shared" si="38" ref="I316:I324">H316/$G$620</f>
        <v>#DIV/0!</v>
      </c>
      <c r="J316" s="64">
        <v>1</v>
      </c>
    </row>
    <row r="317" spans="1:10" s="58" customFormat="1" ht="12.75" customHeight="1" outlineLevel="1">
      <c r="A317" s="214" t="s">
        <v>756</v>
      </c>
      <c r="B317" s="239" t="s">
        <v>223</v>
      </c>
      <c r="C317" s="163" t="s">
        <v>832</v>
      </c>
      <c r="D317" s="164" t="s">
        <v>1048</v>
      </c>
      <c r="E317" s="165" t="s">
        <v>29</v>
      </c>
      <c r="F317" s="232">
        <v>449</v>
      </c>
      <c r="G317" s="78"/>
      <c r="H317" s="167">
        <f>ROUND((F317*G317),2)</f>
        <v>0</v>
      </c>
      <c r="I317" s="168" t="e">
        <f t="shared" si="38"/>
        <v>#DIV/0!</v>
      </c>
      <c r="J317" s="64">
        <v>0</v>
      </c>
    </row>
    <row r="318" spans="1:10" s="58" customFormat="1" ht="12.75" customHeight="1" outlineLevel="1">
      <c r="A318" s="214" t="s">
        <v>757</v>
      </c>
      <c r="B318" s="240" t="s">
        <v>224</v>
      </c>
      <c r="C318" s="163" t="s">
        <v>832</v>
      </c>
      <c r="D318" s="164" t="s">
        <v>1049</v>
      </c>
      <c r="E318" s="165" t="s">
        <v>29</v>
      </c>
      <c r="F318" s="233">
        <v>205</v>
      </c>
      <c r="G318" s="78"/>
      <c r="H318" s="167">
        <f>ROUND((F318*G318),2)</f>
        <v>0</v>
      </c>
      <c r="I318" s="168" t="e">
        <f t="shared" si="38"/>
        <v>#DIV/0!</v>
      </c>
      <c r="J318" s="64">
        <v>0</v>
      </c>
    </row>
    <row r="319" spans="1:10" s="58" customFormat="1" ht="12.75" customHeight="1" outlineLevel="1">
      <c r="A319" s="214" t="s">
        <v>758</v>
      </c>
      <c r="B319" s="162" t="s">
        <v>225</v>
      </c>
      <c r="C319" s="163" t="s">
        <v>832</v>
      </c>
      <c r="D319" s="164" t="s">
        <v>1050</v>
      </c>
      <c r="E319" s="165" t="s">
        <v>171</v>
      </c>
      <c r="F319" s="233">
        <v>50</v>
      </c>
      <c r="G319" s="78"/>
      <c r="H319" s="167">
        <f>ROUND((F319*G319),2)</f>
        <v>0</v>
      </c>
      <c r="I319" s="171" t="e">
        <f t="shared" si="38"/>
        <v>#DIV/0!</v>
      </c>
      <c r="J319" s="64">
        <v>0</v>
      </c>
    </row>
    <row r="320" spans="1:10" s="58" customFormat="1" ht="12.75" customHeight="1" outlineLevel="1">
      <c r="A320" s="349" t="s">
        <v>1277</v>
      </c>
      <c r="B320" s="350"/>
      <c r="C320" s="172"/>
      <c r="D320" s="192" t="s">
        <v>711</v>
      </c>
      <c r="E320" s="174"/>
      <c r="F320" s="174"/>
      <c r="G320" s="174"/>
      <c r="H320" s="174">
        <f>SUM(H321:H323)</f>
        <v>0</v>
      </c>
      <c r="I320" s="175" t="e">
        <f t="shared" si="38"/>
        <v>#DIV/0!</v>
      </c>
      <c r="J320" s="64">
        <v>1</v>
      </c>
    </row>
    <row r="321" spans="1:10" s="58" customFormat="1" ht="12.75" customHeight="1" outlineLevel="1">
      <c r="A321" s="222" t="s">
        <v>1279</v>
      </c>
      <c r="B321" s="231" t="s">
        <v>228</v>
      </c>
      <c r="C321" s="163" t="s">
        <v>832</v>
      </c>
      <c r="D321" s="164" t="s">
        <v>1051</v>
      </c>
      <c r="E321" s="165" t="s">
        <v>29</v>
      </c>
      <c r="F321" s="232">
        <v>2</v>
      </c>
      <c r="G321" s="78"/>
      <c r="H321" s="167">
        <f>ROUND((F321*G321),2)</f>
        <v>0</v>
      </c>
      <c r="I321" s="168" t="e">
        <f t="shared" si="38"/>
        <v>#DIV/0!</v>
      </c>
      <c r="J321" s="64">
        <v>0</v>
      </c>
    </row>
    <row r="322" spans="1:10" s="81" customFormat="1" ht="12.75" customHeight="1" outlineLevel="1">
      <c r="A322" s="222" t="s">
        <v>1352</v>
      </c>
      <c r="B322" s="236" t="s">
        <v>229</v>
      </c>
      <c r="C322" s="163" t="s">
        <v>832</v>
      </c>
      <c r="D322" s="164" t="s">
        <v>1052</v>
      </c>
      <c r="E322" s="165" t="s">
        <v>171</v>
      </c>
      <c r="F322" s="233">
        <v>1</v>
      </c>
      <c r="G322" s="78"/>
      <c r="H322" s="167">
        <f>ROUND((F322*G322),2)</f>
        <v>0</v>
      </c>
      <c r="I322" s="168" t="e">
        <f t="shared" si="38"/>
        <v>#DIV/0!</v>
      </c>
      <c r="J322" s="64">
        <v>0</v>
      </c>
    </row>
    <row r="323" spans="1:10" s="81" customFormat="1" ht="12.75" customHeight="1" outlineLevel="1">
      <c r="A323" s="222" t="s">
        <v>1353</v>
      </c>
      <c r="B323" s="231" t="s">
        <v>71</v>
      </c>
      <c r="C323" s="163" t="s">
        <v>832</v>
      </c>
      <c r="D323" s="164" t="s">
        <v>1053</v>
      </c>
      <c r="E323" s="165" t="s">
        <v>840</v>
      </c>
      <c r="F323" s="233">
        <v>19</v>
      </c>
      <c r="G323" s="78"/>
      <c r="H323" s="167">
        <f>ROUND((F323*G323),2)</f>
        <v>0</v>
      </c>
      <c r="I323" s="171" t="e">
        <f t="shared" si="38"/>
        <v>#DIV/0!</v>
      </c>
      <c r="J323" s="64">
        <v>0</v>
      </c>
    </row>
    <row r="324" spans="1:10" s="81" customFormat="1" ht="13.5" customHeight="1" outlineLevel="1">
      <c r="A324" s="349" t="s">
        <v>1354</v>
      </c>
      <c r="B324" s="350"/>
      <c r="C324" s="172"/>
      <c r="D324" s="192" t="s">
        <v>712</v>
      </c>
      <c r="E324" s="174"/>
      <c r="F324" s="174"/>
      <c r="G324" s="174"/>
      <c r="H324" s="174">
        <f>SUM(H325:H331)</f>
        <v>0</v>
      </c>
      <c r="I324" s="175" t="e">
        <f t="shared" si="38"/>
        <v>#DIV/0!</v>
      </c>
      <c r="J324" s="64">
        <v>1</v>
      </c>
    </row>
    <row r="325" spans="1:10" s="81" customFormat="1" ht="12.75" customHeight="1" outlineLevel="1">
      <c r="A325" s="161" t="s">
        <v>1355</v>
      </c>
      <c r="B325" s="217" t="s">
        <v>421</v>
      </c>
      <c r="C325" s="163" t="s">
        <v>832</v>
      </c>
      <c r="D325" s="164" t="s">
        <v>1054</v>
      </c>
      <c r="E325" s="165" t="s">
        <v>29</v>
      </c>
      <c r="F325" s="232">
        <v>69.30000000000001</v>
      </c>
      <c r="G325" s="78"/>
      <c r="H325" s="167">
        <f aca="true" t="shared" si="39" ref="H325:H331">ROUND((F325*G325),2)</f>
        <v>0</v>
      </c>
      <c r="I325" s="168" t="e">
        <f aca="true" t="shared" si="40" ref="I325:I331">H325/$G$620</f>
        <v>#DIV/0!</v>
      </c>
      <c r="J325" s="64">
        <v>0</v>
      </c>
    </row>
    <row r="326" spans="1:10" s="81" customFormat="1" ht="12.75" customHeight="1" outlineLevel="1">
      <c r="A326" s="161" t="s">
        <v>1356</v>
      </c>
      <c r="B326" s="162" t="s">
        <v>231</v>
      </c>
      <c r="C326" s="163" t="s">
        <v>832</v>
      </c>
      <c r="D326" s="164" t="s">
        <v>1055</v>
      </c>
      <c r="E326" s="165" t="s">
        <v>171</v>
      </c>
      <c r="F326" s="233">
        <v>3</v>
      </c>
      <c r="G326" s="78"/>
      <c r="H326" s="167">
        <f t="shared" si="39"/>
        <v>0</v>
      </c>
      <c r="I326" s="168" t="e">
        <f t="shared" si="40"/>
        <v>#DIV/0!</v>
      </c>
      <c r="J326" s="64">
        <v>0</v>
      </c>
    </row>
    <row r="327" spans="1:10" s="81" customFormat="1" ht="12.75" customHeight="1" outlineLevel="1">
      <c r="A327" s="161" t="s">
        <v>1357</v>
      </c>
      <c r="B327" s="162" t="s">
        <v>230</v>
      </c>
      <c r="C327" s="163" t="s">
        <v>832</v>
      </c>
      <c r="D327" s="164" t="s">
        <v>1056</v>
      </c>
      <c r="E327" s="165" t="s">
        <v>171</v>
      </c>
      <c r="F327" s="233">
        <v>43</v>
      </c>
      <c r="G327" s="78"/>
      <c r="H327" s="167">
        <f t="shared" si="39"/>
        <v>0</v>
      </c>
      <c r="I327" s="168" t="e">
        <f t="shared" si="40"/>
        <v>#DIV/0!</v>
      </c>
      <c r="J327" s="64">
        <v>0</v>
      </c>
    </row>
    <row r="328" spans="1:10" s="81" customFormat="1" ht="12.75" customHeight="1" outlineLevel="1">
      <c r="A328" s="161" t="s">
        <v>1358</v>
      </c>
      <c r="B328" s="162" t="s">
        <v>718</v>
      </c>
      <c r="C328" s="163" t="s">
        <v>832</v>
      </c>
      <c r="D328" s="164" t="s">
        <v>1057</v>
      </c>
      <c r="E328" s="165" t="s">
        <v>171</v>
      </c>
      <c r="F328" s="233">
        <v>16</v>
      </c>
      <c r="G328" s="78"/>
      <c r="H328" s="167">
        <f t="shared" si="39"/>
        <v>0</v>
      </c>
      <c r="I328" s="168" t="e">
        <f t="shared" si="40"/>
        <v>#DIV/0!</v>
      </c>
      <c r="J328" s="64">
        <v>0</v>
      </c>
    </row>
    <row r="329" spans="1:10" s="81" customFormat="1" ht="12.75" customHeight="1" outlineLevel="1">
      <c r="A329" s="161" t="s">
        <v>1359</v>
      </c>
      <c r="B329" s="162" t="s">
        <v>717</v>
      </c>
      <c r="C329" s="163" t="s">
        <v>832</v>
      </c>
      <c r="D329" s="164" t="s">
        <v>1058</v>
      </c>
      <c r="E329" s="165" t="s">
        <v>171</v>
      </c>
      <c r="F329" s="233">
        <v>5</v>
      </c>
      <c r="G329" s="78"/>
      <c r="H329" s="167">
        <f t="shared" si="39"/>
        <v>0</v>
      </c>
      <c r="I329" s="168" t="e">
        <f t="shared" si="40"/>
        <v>#DIV/0!</v>
      </c>
      <c r="J329" s="64">
        <v>0</v>
      </c>
    </row>
    <row r="330" spans="1:10" s="81" customFormat="1" ht="12.75" customHeight="1" outlineLevel="1">
      <c r="A330" s="161" t="s">
        <v>1360</v>
      </c>
      <c r="B330" s="240" t="s">
        <v>232</v>
      </c>
      <c r="C330" s="186" t="s">
        <v>832</v>
      </c>
      <c r="D330" s="164" t="s">
        <v>1059</v>
      </c>
      <c r="E330" s="165" t="s">
        <v>508</v>
      </c>
      <c r="F330" s="237">
        <v>11</v>
      </c>
      <c r="G330" s="78"/>
      <c r="H330" s="167">
        <f t="shared" si="39"/>
        <v>0</v>
      </c>
      <c r="I330" s="168" t="e">
        <f t="shared" si="40"/>
        <v>#DIV/0!</v>
      </c>
      <c r="J330" s="64">
        <v>0</v>
      </c>
    </row>
    <row r="331" spans="1:10" s="81" customFormat="1" ht="12.75" customHeight="1" outlineLevel="1">
      <c r="A331" s="161" t="s">
        <v>1361</v>
      </c>
      <c r="B331" s="240" t="s">
        <v>723</v>
      </c>
      <c r="C331" s="186" t="s">
        <v>832</v>
      </c>
      <c r="D331" s="164" t="s">
        <v>1060</v>
      </c>
      <c r="E331" s="187" t="s">
        <v>508</v>
      </c>
      <c r="F331" s="237">
        <v>2</v>
      </c>
      <c r="G331" s="78"/>
      <c r="H331" s="167">
        <f t="shared" si="39"/>
        <v>0</v>
      </c>
      <c r="I331" s="171" t="e">
        <f t="shared" si="40"/>
        <v>#DIV/0!</v>
      </c>
      <c r="J331" s="64">
        <v>0</v>
      </c>
    </row>
    <row r="332" spans="1:10" s="81" customFormat="1" ht="12.75" customHeight="1" outlineLevel="1">
      <c r="A332" s="349" t="s">
        <v>1362</v>
      </c>
      <c r="B332" s="350"/>
      <c r="C332" s="172"/>
      <c r="D332" s="192" t="s">
        <v>713</v>
      </c>
      <c r="E332" s="174"/>
      <c r="F332" s="174"/>
      <c r="G332" s="174"/>
      <c r="H332" s="174">
        <f>SUM(H333:H337)</f>
        <v>0</v>
      </c>
      <c r="I332" s="175" t="e">
        <f aca="true" t="shared" si="41" ref="I332:I342">H332/$G$620</f>
        <v>#DIV/0!</v>
      </c>
      <c r="J332" s="64">
        <v>1</v>
      </c>
    </row>
    <row r="333" spans="1:10" ht="12.75" customHeight="1" outlineLevel="1">
      <c r="A333" s="161" t="s">
        <v>1363</v>
      </c>
      <c r="B333" s="217" t="s">
        <v>233</v>
      </c>
      <c r="C333" s="163" t="s">
        <v>832</v>
      </c>
      <c r="D333" s="164" t="s">
        <v>1061</v>
      </c>
      <c r="E333" s="165" t="s">
        <v>171</v>
      </c>
      <c r="F333" s="232">
        <v>13</v>
      </c>
      <c r="G333" s="78"/>
      <c r="H333" s="167">
        <f>ROUND((F333*G333),2)</f>
        <v>0</v>
      </c>
      <c r="I333" s="168" t="e">
        <f t="shared" si="41"/>
        <v>#DIV/0!</v>
      </c>
      <c r="J333" s="64">
        <v>0</v>
      </c>
    </row>
    <row r="334" spans="1:10" s="81" customFormat="1" ht="12.75" customHeight="1" outlineLevel="1">
      <c r="A334" s="161" t="s">
        <v>1364</v>
      </c>
      <c r="B334" s="162" t="s">
        <v>234</v>
      </c>
      <c r="C334" s="163" t="s">
        <v>832</v>
      </c>
      <c r="D334" s="164" t="s">
        <v>1062</v>
      </c>
      <c r="E334" s="165" t="s">
        <v>171</v>
      </c>
      <c r="F334" s="233">
        <v>3</v>
      </c>
      <c r="G334" s="78"/>
      <c r="H334" s="167">
        <f>ROUND((F334*G334),2)</f>
        <v>0</v>
      </c>
      <c r="I334" s="168" t="e">
        <f t="shared" si="41"/>
        <v>#DIV/0!</v>
      </c>
      <c r="J334" s="64">
        <v>0</v>
      </c>
    </row>
    <row r="335" spans="1:10" s="81" customFormat="1" ht="12.75" customHeight="1" outlineLevel="1">
      <c r="A335" s="161" t="s">
        <v>1365</v>
      </c>
      <c r="B335" s="162" t="s">
        <v>235</v>
      </c>
      <c r="C335" s="163" t="s">
        <v>832</v>
      </c>
      <c r="D335" s="164" t="s">
        <v>1063</v>
      </c>
      <c r="E335" s="165" t="s">
        <v>171</v>
      </c>
      <c r="F335" s="233">
        <v>10</v>
      </c>
      <c r="G335" s="78"/>
      <c r="H335" s="167">
        <f>ROUND((F335*G335),2)</f>
        <v>0</v>
      </c>
      <c r="I335" s="168" t="e">
        <f t="shared" si="41"/>
        <v>#DIV/0!</v>
      </c>
      <c r="J335" s="64">
        <v>0</v>
      </c>
    </row>
    <row r="336" spans="1:10" s="81" customFormat="1" ht="12.75" customHeight="1" outlineLevel="1">
      <c r="A336" s="161" t="s">
        <v>1366</v>
      </c>
      <c r="B336" s="162" t="s">
        <v>422</v>
      </c>
      <c r="C336" s="163" t="s">
        <v>832</v>
      </c>
      <c r="D336" s="164" t="s">
        <v>1064</v>
      </c>
      <c r="E336" s="165" t="s">
        <v>171</v>
      </c>
      <c r="F336" s="233">
        <v>16</v>
      </c>
      <c r="G336" s="78"/>
      <c r="H336" s="167">
        <f>ROUND((F336*G336),2)</f>
        <v>0</v>
      </c>
      <c r="I336" s="168" t="e">
        <f t="shared" si="41"/>
        <v>#DIV/0!</v>
      </c>
      <c r="J336" s="64">
        <v>0</v>
      </c>
    </row>
    <row r="337" spans="1:10" s="81" customFormat="1" ht="13.5" customHeight="1" outlineLevel="1">
      <c r="A337" s="161" t="s">
        <v>1367</v>
      </c>
      <c r="B337" s="241" t="s">
        <v>236</v>
      </c>
      <c r="C337" s="163" t="s">
        <v>832</v>
      </c>
      <c r="D337" s="164" t="s">
        <v>1065</v>
      </c>
      <c r="E337" s="165" t="s">
        <v>171</v>
      </c>
      <c r="F337" s="233">
        <v>5</v>
      </c>
      <c r="G337" s="78"/>
      <c r="H337" s="167">
        <f>ROUND((F337*G337),2)</f>
        <v>0</v>
      </c>
      <c r="I337" s="171" t="e">
        <f t="shared" si="41"/>
        <v>#DIV/0!</v>
      </c>
      <c r="J337" s="64">
        <v>0</v>
      </c>
    </row>
    <row r="338" spans="1:10" ht="12.75" customHeight="1" outlineLevel="1">
      <c r="A338" s="338" t="s">
        <v>1368</v>
      </c>
      <c r="B338" s="339"/>
      <c r="C338" s="172"/>
      <c r="D338" s="192" t="s">
        <v>714</v>
      </c>
      <c r="E338" s="174"/>
      <c r="F338" s="174"/>
      <c r="G338" s="174"/>
      <c r="H338" s="230">
        <f>SUM(H339:H340)</f>
        <v>0</v>
      </c>
      <c r="I338" s="175" t="e">
        <f t="shared" si="41"/>
        <v>#DIV/0!</v>
      </c>
      <c r="J338" s="64">
        <v>1</v>
      </c>
    </row>
    <row r="339" spans="1:10" ht="12.75" customHeight="1" outlineLevel="1">
      <c r="A339" s="161" t="s">
        <v>1369</v>
      </c>
      <c r="B339" s="201" t="s">
        <v>499</v>
      </c>
      <c r="C339" s="163" t="s">
        <v>832</v>
      </c>
      <c r="D339" s="164" t="s">
        <v>1066</v>
      </c>
      <c r="E339" s="165" t="s">
        <v>171</v>
      </c>
      <c r="F339" s="232">
        <v>4</v>
      </c>
      <c r="G339" s="78"/>
      <c r="H339" s="167">
        <f>ROUND((F339*G339),2)</f>
        <v>0</v>
      </c>
      <c r="I339" s="168" t="e">
        <f t="shared" si="41"/>
        <v>#DIV/0!</v>
      </c>
      <c r="J339" s="64">
        <v>0</v>
      </c>
    </row>
    <row r="340" spans="1:10" ht="12.75" customHeight="1" outlineLevel="1" thickBot="1">
      <c r="A340" s="161" t="s">
        <v>1370</v>
      </c>
      <c r="B340" s="162" t="s">
        <v>540</v>
      </c>
      <c r="C340" s="163" t="s">
        <v>833</v>
      </c>
      <c r="D340" s="164" t="s">
        <v>1067</v>
      </c>
      <c r="E340" s="165" t="s">
        <v>5</v>
      </c>
      <c r="F340" s="233">
        <v>1.2</v>
      </c>
      <c r="G340" s="78"/>
      <c r="H340" s="167">
        <f>ROUND((F340*G340),2)</f>
        <v>0</v>
      </c>
      <c r="I340" s="168" t="e">
        <f t="shared" si="41"/>
        <v>#DIV/0!</v>
      </c>
      <c r="J340" s="64">
        <v>0</v>
      </c>
    </row>
    <row r="341" spans="1:10" s="59" customFormat="1" ht="15.75" customHeight="1" thickBot="1">
      <c r="A341" s="340">
        <v>10</v>
      </c>
      <c r="B341" s="341"/>
      <c r="C341" s="152"/>
      <c r="D341" s="198" t="s">
        <v>831</v>
      </c>
      <c r="E341" s="154"/>
      <c r="F341" s="154"/>
      <c r="G341" s="154"/>
      <c r="H341" s="155">
        <f>H342+H402+H410+H422+H434+H491</f>
        <v>0</v>
      </c>
      <c r="I341" s="156" t="e">
        <f t="shared" si="41"/>
        <v>#DIV/0!</v>
      </c>
      <c r="J341" s="64">
        <v>0</v>
      </c>
    </row>
    <row r="342" spans="1:10" s="82" customFormat="1" ht="12.75" customHeight="1" outlineLevel="1">
      <c r="A342" s="342" t="s">
        <v>300</v>
      </c>
      <c r="B342" s="343"/>
      <c r="C342" s="157"/>
      <c r="D342" s="192" t="s">
        <v>719</v>
      </c>
      <c r="E342" s="159"/>
      <c r="F342" s="159"/>
      <c r="G342" s="159"/>
      <c r="H342" s="159">
        <f>SUM(H343:H401)</f>
        <v>0</v>
      </c>
      <c r="I342" s="160" t="e">
        <f t="shared" si="41"/>
        <v>#DIV/0!</v>
      </c>
      <c r="J342" s="64">
        <v>0</v>
      </c>
    </row>
    <row r="343" spans="1:10" s="83" customFormat="1" ht="12.75" customHeight="1" outlineLevel="1">
      <c r="A343" s="222" t="s">
        <v>301</v>
      </c>
      <c r="B343" s="225" t="s">
        <v>247</v>
      </c>
      <c r="C343" s="163" t="s">
        <v>832</v>
      </c>
      <c r="D343" s="164" t="s">
        <v>1068</v>
      </c>
      <c r="E343" s="165" t="s">
        <v>171</v>
      </c>
      <c r="F343" s="232">
        <v>3</v>
      </c>
      <c r="G343" s="78"/>
      <c r="H343" s="167">
        <f aca="true" t="shared" si="42" ref="H343:H401">ROUND((F343*G343),2)</f>
        <v>0</v>
      </c>
      <c r="I343" s="168" t="e">
        <f aca="true" t="shared" si="43" ref="I343:I401">H343/$G$620</f>
        <v>#DIV/0!</v>
      </c>
      <c r="J343" s="64">
        <v>0</v>
      </c>
    </row>
    <row r="344" spans="1:10" s="83" customFormat="1" ht="12.75" customHeight="1" outlineLevel="1">
      <c r="A344" s="222" t="s">
        <v>403</v>
      </c>
      <c r="B344" s="231" t="s">
        <v>248</v>
      </c>
      <c r="C344" s="163" t="s">
        <v>832</v>
      </c>
      <c r="D344" s="164" t="s">
        <v>1069</v>
      </c>
      <c r="E344" s="165" t="s">
        <v>171</v>
      </c>
      <c r="F344" s="233">
        <v>3</v>
      </c>
      <c r="G344" s="78"/>
      <c r="H344" s="167">
        <f t="shared" si="42"/>
        <v>0</v>
      </c>
      <c r="I344" s="168" t="e">
        <f t="shared" si="43"/>
        <v>#DIV/0!</v>
      </c>
      <c r="J344" s="64">
        <v>0</v>
      </c>
    </row>
    <row r="345" spans="1:10" s="83" customFormat="1" ht="12.75" customHeight="1" outlineLevel="1">
      <c r="A345" s="222" t="s">
        <v>805</v>
      </c>
      <c r="B345" s="236" t="s">
        <v>720</v>
      </c>
      <c r="C345" s="163" t="s">
        <v>832</v>
      </c>
      <c r="D345" s="164" t="s">
        <v>1070</v>
      </c>
      <c r="E345" s="165" t="s">
        <v>171</v>
      </c>
      <c r="F345" s="233">
        <v>1</v>
      </c>
      <c r="G345" s="78"/>
      <c r="H345" s="167">
        <f t="shared" si="42"/>
        <v>0</v>
      </c>
      <c r="I345" s="168" t="e">
        <f t="shared" si="43"/>
        <v>#DIV/0!</v>
      </c>
      <c r="J345" s="64">
        <v>0</v>
      </c>
    </row>
    <row r="346" spans="1:10" ht="12.75" customHeight="1" outlineLevel="1">
      <c r="A346" s="222" t="s">
        <v>806</v>
      </c>
      <c r="B346" s="231" t="s">
        <v>241</v>
      </c>
      <c r="C346" s="163" t="s">
        <v>833</v>
      </c>
      <c r="D346" s="164" t="s">
        <v>1071</v>
      </c>
      <c r="E346" s="165" t="s">
        <v>5</v>
      </c>
      <c r="F346" s="233">
        <v>1</v>
      </c>
      <c r="G346" s="78"/>
      <c r="H346" s="167">
        <f t="shared" si="42"/>
        <v>0</v>
      </c>
      <c r="I346" s="168" t="e">
        <f t="shared" si="43"/>
        <v>#DIV/0!</v>
      </c>
      <c r="J346" s="64">
        <v>0</v>
      </c>
    </row>
    <row r="347" spans="1:10" s="81" customFormat="1" ht="12.75" customHeight="1" outlineLevel="1">
      <c r="A347" s="222" t="s">
        <v>807</v>
      </c>
      <c r="B347" s="231" t="s">
        <v>498</v>
      </c>
      <c r="C347" s="163" t="s">
        <v>832</v>
      </c>
      <c r="D347" s="164" t="s">
        <v>1072</v>
      </c>
      <c r="E347" s="165" t="s">
        <v>171</v>
      </c>
      <c r="F347" s="233">
        <v>1</v>
      </c>
      <c r="G347" s="78"/>
      <c r="H347" s="167">
        <f t="shared" si="42"/>
        <v>0</v>
      </c>
      <c r="I347" s="168" t="e">
        <f t="shared" si="43"/>
        <v>#DIV/0!</v>
      </c>
      <c r="J347" s="64">
        <v>0</v>
      </c>
    </row>
    <row r="348" spans="1:10" s="83" customFormat="1" ht="12.75" customHeight="1" outlineLevel="1">
      <c r="A348" s="222" t="s">
        <v>812</v>
      </c>
      <c r="B348" s="231" t="s">
        <v>243</v>
      </c>
      <c r="C348" s="163" t="s">
        <v>832</v>
      </c>
      <c r="D348" s="164" t="s">
        <v>1073</v>
      </c>
      <c r="E348" s="165" t="s">
        <v>171</v>
      </c>
      <c r="F348" s="233">
        <v>3</v>
      </c>
      <c r="G348" s="78"/>
      <c r="H348" s="167">
        <f t="shared" si="42"/>
        <v>0</v>
      </c>
      <c r="I348" s="168" t="e">
        <f t="shared" si="43"/>
        <v>#DIV/0!</v>
      </c>
      <c r="J348" s="64">
        <v>0</v>
      </c>
    </row>
    <row r="349" spans="1:10" s="58" customFormat="1" ht="12.75" customHeight="1" outlineLevel="1">
      <c r="A349" s="222" t="s">
        <v>813</v>
      </c>
      <c r="B349" s="231" t="s">
        <v>254</v>
      </c>
      <c r="C349" s="163" t="s">
        <v>832</v>
      </c>
      <c r="D349" s="164" t="s">
        <v>1074</v>
      </c>
      <c r="E349" s="165" t="s">
        <v>171</v>
      </c>
      <c r="F349" s="233">
        <v>24</v>
      </c>
      <c r="G349" s="78"/>
      <c r="H349" s="167">
        <f t="shared" si="42"/>
        <v>0</v>
      </c>
      <c r="I349" s="168" t="e">
        <f t="shared" si="43"/>
        <v>#DIV/0!</v>
      </c>
      <c r="J349" s="64">
        <v>0</v>
      </c>
    </row>
    <row r="350" spans="1:10" s="83" customFormat="1" ht="12.75" customHeight="1" outlineLevel="1">
      <c r="A350" s="222" t="s">
        <v>1371</v>
      </c>
      <c r="B350" s="231" t="s">
        <v>255</v>
      </c>
      <c r="C350" s="163" t="s">
        <v>832</v>
      </c>
      <c r="D350" s="164" t="s">
        <v>1075</v>
      </c>
      <c r="E350" s="165" t="s">
        <v>171</v>
      </c>
      <c r="F350" s="233">
        <v>8</v>
      </c>
      <c r="G350" s="78"/>
      <c r="H350" s="167">
        <f t="shared" si="42"/>
        <v>0</v>
      </c>
      <c r="I350" s="168" t="e">
        <f t="shared" si="43"/>
        <v>#DIV/0!</v>
      </c>
      <c r="J350" s="64">
        <v>0</v>
      </c>
    </row>
    <row r="351" spans="1:10" ht="12.75" customHeight="1" outlineLevel="1">
      <c r="A351" s="222" t="s">
        <v>1372</v>
      </c>
      <c r="B351" s="225" t="s">
        <v>246</v>
      </c>
      <c r="C351" s="163" t="s">
        <v>832</v>
      </c>
      <c r="D351" s="164" t="s">
        <v>1076</v>
      </c>
      <c r="E351" s="165" t="s">
        <v>171</v>
      </c>
      <c r="F351" s="233">
        <v>5</v>
      </c>
      <c r="G351" s="78"/>
      <c r="H351" s="167">
        <f t="shared" si="42"/>
        <v>0</v>
      </c>
      <c r="I351" s="168" t="e">
        <f t="shared" si="43"/>
        <v>#DIV/0!</v>
      </c>
      <c r="J351" s="64">
        <v>0</v>
      </c>
    </row>
    <row r="352" spans="1:10" s="81" customFormat="1" ht="12.75" customHeight="1" outlineLevel="1">
      <c r="A352" s="222" t="s">
        <v>1373</v>
      </c>
      <c r="B352" s="231" t="s">
        <v>378</v>
      </c>
      <c r="C352" s="163" t="s">
        <v>832</v>
      </c>
      <c r="D352" s="164" t="s">
        <v>1077</v>
      </c>
      <c r="E352" s="165" t="s">
        <v>29</v>
      </c>
      <c r="F352" s="233">
        <v>3300</v>
      </c>
      <c r="G352" s="78"/>
      <c r="H352" s="167">
        <f t="shared" si="42"/>
        <v>0</v>
      </c>
      <c r="I352" s="168" t="e">
        <f t="shared" si="43"/>
        <v>#DIV/0!</v>
      </c>
      <c r="J352" s="64">
        <v>0</v>
      </c>
    </row>
    <row r="353" spans="1:10" s="84" customFormat="1" ht="12.75" customHeight="1" outlineLevel="1">
      <c r="A353" s="222" t="s">
        <v>1374</v>
      </c>
      <c r="B353" s="231" t="s">
        <v>257</v>
      </c>
      <c r="C353" s="163" t="s">
        <v>832</v>
      </c>
      <c r="D353" s="164" t="s">
        <v>1078</v>
      </c>
      <c r="E353" s="165" t="s">
        <v>29</v>
      </c>
      <c r="F353" s="233">
        <v>1200</v>
      </c>
      <c r="G353" s="78"/>
      <c r="H353" s="167">
        <f t="shared" si="42"/>
        <v>0</v>
      </c>
      <c r="I353" s="168" t="e">
        <f t="shared" si="43"/>
        <v>#DIV/0!</v>
      </c>
      <c r="J353" s="64">
        <v>0</v>
      </c>
    </row>
    <row r="354" spans="1:10" s="58" customFormat="1" ht="12.75" customHeight="1" outlineLevel="1">
      <c r="A354" s="222" t="s">
        <v>1375</v>
      </c>
      <c r="B354" s="231" t="s">
        <v>258</v>
      </c>
      <c r="C354" s="163" t="s">
        <v>832</v>
      </c>
      <c r="D354" s="164" t="s">
        <v>1079</v>
      </c>
      <c r="E354" s="165" t="s">
        <v>29</v>
      </c>
      <c r="F354" s="233">
        <v>300</v>
      </c>
      <c r="G354" s="78"/>
      <c r="H354" s="167">
        <f t="shared" si="42"/>
        <v>0</v>
      </c>
      <c r="I354" s="168" t="e">
        <f t="shared" si="43"/>
        <v>#DIV/0!</v>
      </c>
      <c r="J354" s="64">
        <v>0</v>
      </c>
    </row>
    <row r="355" spans="1:10" ht="12.75" customHeight="1" outlineLevel="1">
      <c r="A355" s="222" t="s">
        <v>1376</v>
      </c>
      <c r="B355" s="231" t="s">
        <v>256</v>
      </c>
      <c r="C355" s="163" t="s">
        <v>832</v>
      </c>
      <c r="D355" s="164" t="s">
        <v>1080</v>
      </c>
      <c r="E355" s="165" t="s">
        <v>29</v>
      </c>
      <c r="F355" s="233">
        <v>120</v>
      </c>
      <c r="G355" s="78"/>
      <c r="H355" s="167">
        <f t="shared" si="42"/>
        <v>0</v>
      </c>
      <c r="I355" s="168" t="e">
        <f t="shared" si="43"/>
        <v>#DIV/0!</v>
      </c>
      <c r="J355" s="64">
        <v>0</v>
      </c>
    </row>
    <row r="356" spans="1:10" s="83" customFormat="1" ht="12.75" customHeight="1" outlineLevel="1">
      <c r="A356" s="222" t="s">
        <v>1377</v>
      </c>
      <c r="B356" s="231" t="s">
        <v>379</v>
      </c>
      <c r="C356" s="163" t="s">
        <v>832</v>
      </c>
      <c r="D356" s="164" t="s">
        <v>1081</v>
      </c>
      <c r="E356" s="165" t="s">
        <v>29</v>
      </c>
      <c r="F356" s="233">
        <v>90</v>
      </c>
      <c r="G356" s="78"/>
      <c r="H356" s="167">
        <f t="shared" si="42"/>
        <v>0</v>
      </c>
      <c r="I356" s="168" t="e">
        <f t="shared" si="43"/>
        <v>#DIV/0!</v>
      </c>
      <c r="J356" s="64">
        <v>0</v>
      </c>
    </row>
    <row r="357" spans="1:10" ht="12.75" customHeight="1" outlineLevel="1">
      <c r="A357" s="222" t="s">
        <v>1378</v>
      </c>
      <c r="B357" s="231" t="s">
        <v>721</v>
      </c>
      <c r="C357" s="163" t="s">
        <v>832</v>
      </c>
      <c r="D357" s="164" t="s">
        <v>1082</v>
      </c>
      <c r="E357" s="165" t="s">
        <v>29</v>
      </c>
      <c r="F357" s="233">
        <v>90</v>
      </c>
      <c r="G357" s="78"/>
      <c r="H357" s="167">
        <f t="shared" si="42"/>
        <v>0</v>
      </c>
      <c r="I357" s="168" t="e">
        <f t="shared" si="43"/>
        <v>#DIV/0!</v>
      </c>
      <c r="J357" s="64">
        <v>0</v>
      </c>
    </row>
    <row r="358" spans="1:10" s="82" customFormat="1" ht="12.75" customHeight="1" outlineLevel="1">
      <c r="A358" s="222" t="s">
        <v>1379</v>
      </c>
      <c r="B358" s="231" t="s">
        <v>260</v>
      </c>
      <c r="C358" s="163" t="s">
        <v>832</v>
      </c>
      <c r="D358" s="164" t="s">
        <v>1083</v>
      </c>
      <c r="E358" s="165" t="s">
        <v>29</v>
      </c>
      <c r="F358" s="233">
        <v>2974</v>
      </c>
      <c r="G358" s="78"/>
      <c r="H358" s="167">
        <f t="shared" si="42"/>
        <v>0</v>
      </c>
      <c r="I358" s="168" t="e">
        <f t="shared" si="43"/>
        <v>#DIV/0!</v>
      </c>
      <c r="J358" s="64">
        <v>0</v>
      </c>
    </row>
    <row r="359" spans="1:10" s="82" customFormat="1" ht="12.75" customHeight="1" outlineLevel="1">
      <c r="A359" s="222" t="s">
        <v>1380</v>
      </c>
      <c r="B359" s="231" t="s">
        <v>261</v>
      </c>
      <c r="C359" s="163" t="s">
        <v>832</v>
      </c>
      <c r="D359" s="164" t="s">
        <v>1084</v>
      </c>
      <c r="E359" s="165" t="s">
        <v>29</v>
      </c>
      <c r="F359" s="233">
        <v>800</v>
      </c>
      <c r="G359" s="78"/>
      <c r="H359" s="167">
        <f t="shared" si="42"/>
        <v>0</v>
      </c>
      <c r="I359" s="168" t="e">
        <f t="shared" si="43"/>
        <v>#DIV/0!</v>
      </c>
      <c r="J359" s="64">
        <v>0</v>
      </c>
    </row>
    <row r="360" spans="1:10" s="82" customFormat="1" ht="12.75" customHeight="1" outlineLevel="1">
      <c r="A360" s="222" t="s">
        <v>1381</v>
      </c>
      <c r="B360" s="231" t="s">
        <v>380</v>
      </c>
      <c r="C360" s="163" t="s">
        <v>832</v>
      </c>
      <c r="D360" s="164" t="s">
        <v>1085</v>
      </c>
      <c r="E360" s="165" t="s">
        <v>29</v>
      </c>
      <c r="F360" s="233">
        <v>400</v>
      </c>
      <c r="G360" s="78"/>
      <c r="H360" s="167">
        <f t="shared" si="42"/>
        <v>0</v>
      </c>
      <c r="I360" s="168" t="e">
        <f t="shared" si="43"/>
        <v>#DIV/0!</v>
      </c>
      <c r="J360" s="64">
        <v>0</v>
      </c>
    </row>
    <row r="361" spans="1:10" s="82" customFormat="1" ht="12.75" customHeight="1" outlineLevel="1">
      <c r="A361" s="222" t="s">
        <v>1382</v>
      </c>
      <c r="B361" s="231" t="s">
        <v>262</v>
      </c>
      <c r="C361" s="163" t="s">
        <v>832</v>
      </c>
      <c r="D361" s="164" t="s">
        <v>1086</v>
      </c>
      <c r="E361" s="165" t="s">
        <v>29</v>
      </c>
      <c r="F361" s="233">
        <v>150</v>
      </c>
      <c r="G361" s="78"/>
      <c r="H361" s="167">
        <f t="shared" si="42"/>
        <v>0</v>
      </c>
      <c r="I361" s="168" t="e">
        <f t="shared" si="43"/>
        <v>#DIV/0!</v>
      </c>
      <c r="J361" s="64">
        <v>0</v>
      </c>
    </row>
    <row r="362" spans="1:10" s="82" customFormat="1" ht="12.75" customHeight="1" outlineLevel="1">
      <c r="A362" s="222" t="s">
        <v>1383</v>
      </c>
      <c r="B362" s="231" t="s">
        <v>263</v>
      </c>
      <c r="C362" s="163" t="s">
        <v>832</v>
      </c>
      <c r="D362" s="164" t="s">
        <v>1087</v>
      </c>
      <c r="E362" s="165" t="s">
        <v>29</v>
      </c>
      <c r="F362" s="233">
        <v>60</v>
      </c>
      <c r="G362" s="78"/>
      <c r="H362" s="167">
        <f t="shared" si="42"/>
        <v>0</v>
      </c>
      <c r="I362" s="168" t="e">
        <f t="shared" si="43"/>
        <v>#DIV/0!</v>
      </c>
      <c r="J362" s="64">
        <v>0</v>
      </c>
    </row>
    <row r="363" spans="1:10" s="82" customFormat="1" ht="12.75" customHeight="1" outlineLevel="1">
      <c r="A363" s="222" t="s">
        <v>1384</v>
      </c>
      <c r="B363" s="231" t="s">
        <v>259</v>
      </c>
      <c r="C363" s="163" t="s">
        <v>832</v>
      </c>
      <c r="D363" s="164" t="s">
        <v>1088</v>
      </c>
      <c r="E363" s="165" t="s">
        <v>29</v>
      </c>
      <c r="F363" s="233">
        <v>45</v>
      </c>
      <c r="G363" s="78"/>
      <c r="H363" s="167">
        <f t="shared" si="42"/>
        <v>0</v>
      </c>
      <c r="I363" s="168" t="e">
        <f t="shared" si="43"/>
        <v>#DIV/0!</v>
      </c>
      <c r="J363" s="64">
        <v>0</v>
      </c>
    </row>
    <row r="364" spans="1:10" s="83" customFormat="1" ht="12.75" customHeight="1" outlineLevel="1">
      <c r="A364" s="222" t="s">
        <v>1385</v>
      </c>
      <c r="B364" s="231" t="s">
        <v>265</v>
      </c>
      <c r="C364" s="163" t="s">
        <v>832</v>
      </c>
      <c r="D364" s="164" t="s">
        <v>1089</v>
      </c>
      <c r="E364" s="165" t="s">
        <v>29</v>
      </c>
      <c r="F364" s="233">
        <v>45</v>
      </c>
      <c r="G364" s="78"/>
      <c r="H364" s="167">
        <f t="shared" si="42"/>
        <v>0</v>
      </c>
      <c r="I364" s="168" t="e">
        <f t="shared" si="43"/>
        <v>#DIV/0!</v>
      </c>
      <c r="J364" s="64">
        <v>0</v>
      </c>
    </row>
    <row r="365" spans="1:10" s="83" customFormat="1" ht="12.75" customHeight="1" outlineLevel="1">
      <c r="A365" s="222" t="s">
        <v>1386</v>
      </c>
      <c r="B365" s="231" t="s">
        <v>722</v>
      </c>
      <c r="C365" s="163" t="s">
        <v>832</v>
      </c>
      <c r="D365" s="164" t="s">
        <v>1090</v>
      </c>
      <c r="E365" s="165" t="s">
        <v>29</v>
      </c>
      <c r="F365" s="233">
        <v>53</v>
      </c>
      <c r="G365" s="78"/>
      <c r="H365" s="167">
        <f t="shared" si="42"/>
        <v>0</v>
      </c>
      <c r="I365" s="168" t="e">
        <f t="shared" si="43"/>
        <v>#DIV/0!</v>
      </c>
      <c r="J365" s="64">
        <v>0</v>
      </c>
    </row>
    <row r="366" spans="1:10" s="83" customFormat="1" ht="12.75" customHeight="1" outlineLevel="1">
      <c r="A366" s="222" t="s">
        <v>1387</v>
      </c>
      <c r="B366" s="231" t="s">
        <v>249</v>
      </c>
      <c r="C366" s="163" t="s">
        <v>833</v>
      </c>
      <c r="D366" s="164" t="s">
        <v>1091</v>
      </c>
      <c r="E366" s="165" t="s">
        <v>29</v>
      </c>
      <c r="F366" s="233">
        <v>9</v>
      </c>
      <c r="G366" s="78"/>
      <c r="H366" s="167">
        <f t="shared" si="42"/>
        <v>0</v>
      </c>
      <c r="I366" s="168" t="e">
        <f t="shared" si="43"/>
        <v>#DIV/0!</v>
      </c>
      <c r="J366" s="64">
        <v>0</v>
      </c>
    </row>
    <row r="367" spans="1:10" s="83" customFormat="1" ht="12.75" customHeight="1" outlineLevel="1">
      <c r="A367" s="222" t="s">
        <v>1388</v>
      </c>
      <c r="B367" s="231" t="s">
        <v>381</v>
      </c>
      <c r="C367" s="163" t="s">
        <v>832</v>
      </c>
      <c r="D367" s="164" t="s">
        <v>1092</v>
      </c>
      <c r="E367" s="165" t="s">
        <v>171</v>
      </c>
      <c r="F367" s="233">
        <v>16</v>
      </c>
      <c r="G367" s="78"/>
      <c r="H367" s="167">
        <f t="shared" si="42"/>
        <v>0</v>
      </c>
      <c r="I367" s="168" t="e">
        <f t="shared" si="43"/>
        <v>#DIV/0!</v>
      </c>
      <c r="J367" s="64">
        <v>0</v>
      </c>
    </row>
    <row r="368" spans="1:10" s="83" customFormat="1" ht="12.75" customHeight="1" outlineLevel="1">
      <c r="A368" s="222" t="s">
        <v>1389</v>
      </c>
      <c r="B368" s="231" t="s">
        <v>264</v>
      </c>
      <c r="C368" s="163" t="s">
        <v>832</v>
      </c>
      <c r="D368" s="164" t="s">
        <v>1093</v>
      </c>
      <c r="E368" s="165" t="s">
        <v>171</v>
      </c>
      <c r="F368" s="233">
        <v>60</v>
      </c>
      <c r="G368" s="78"/>
      <c r="H368" s="167">
        <f t="shared" si="42"/>
        <v>0</v>
      </c>
      <c r="I368" s="168" t="e">
        <f t="shared" si="43"/>
        <v>#DIV/0!</v>
      </c>
      <c r="J368" s="64">
        <v>0</v>
      </c>
    </row>
    <row r="369" spans="1:10" ht="12.75" customHeight="1" outlineLevel="1">
      <c r="A369" s="222" t="s">
        <v>1390</v>
      </c>
      <c r="B369" s="231" t="s">
        <v>251</v>
      </c>
      <c r="C369" s="163" t="s">
        <v>832</v>
      </c>
      <c r="D369" s="164" t="s">
        <v>1094</v>
      </c>
      <c r="E369" s="165" t="s">
        <v>171</v>
      </c>
      <c r="F369" s="233">
        <v>9</v>
      </c>
      <c r="G369" s="78"/>
      <c r="H369" s="167">
        <f t="shared" si="42"/>
        <v>0</v>
      </c>
      <c r="I369" s="168" t="e">
        <f t="shared" si="43"/>
        <v>#DIV/0!</v>
      </c>
      <c r="J369" s="64">
        <v>0</v>
      </c>
    </row>
    <row r="370" spans="1:10" ht="12.75" customHeight="1" outlineLevel="1">
      <c r="A370" s="222" t="s">
        <v>1391</v>
      </c>
      <c r="B370" s="231" t="s">
        <v>252</v>
      </c>
      <c r="C370" s="163" t="s">
        <v>832</v>
      </c>
      <c r="D370" s="164" t="s">
        <v>1095</v>
      </c>
      <c r="E370" s="165" t="s">
        <v>171</v>
      </c>
      <c r="F370" s="233">
        <v>2</v>
      </c>
      <c r="G370" s="78"/>
      <c r="H370" s="167">
        <f t="shared" si="42"/>
        <v>0</v>
      </c>
      <c r="I370" s="168" t="e">
        <f t="shared" si="43"/>
        <v>#DIV/0!</v>
      </c>
      <c r="J370" s="64">
        <v>0</v>
      </c>
    </row>
    <row r="371" spans="1:10" ht="12.75" customHeight="1" outlineLevel="1">
      <c r="A371" s="222" t="s">
        <v>1392</v>
      </c>
      <c r="B371" s="231" t="s">
        <v>253</v>
      </c>
      <c r="C371" s="163" t="s">
        <v>832</v>
      </c>
      <c r="D371" s="164" t="s">
        <v>1096</v>
      </c>
      <c r="E371" s="165" t="s">
        <v>171</v>
      </c>
      <c r="F371" s="233">
        <v>11</v>
      </c>
      <c r="G371" s="78"/>
      <c r="H371" s="167">
        <f t="shared" si="42"/>
        <v>0</v>
      </c>
      <c r="I371" s="168" t="e">
        <f t="shared" si="43"/>
        <v>#DIV/0!</v>
      </c>
      <c r="J371" s="64">
        <v>0</v>
      </c>
    </row>
    <row r="372" spans="1:10" ht="12.75" customHeight="1" outlineLevel="1">
      <c r="A372" s="222" t="s">
        <v>1393</v>
      </c>
      <c r="B372" s="231" t="s">
        <v>281</v>
      </c>
      <c r="C372" s="163" t="s">
        <v>832</v>
      </c>
      <c r="D372" s="164" t="s">
        <v>1097</v>
      </c>
      <c r="E372" s="165" t="s">
        <v>171</v>
      </c>
      <c r="F372" s="233">
        <v>20</v>
      </c>
      <c r="G372" s="78"/>
      <c r="H372" s="167">
        <f t="shared" si="42"/>
        <v>0</v>
      </c>
      <c r="I372" s="168" t="e">
        <f t="shared" si="43"/>
        <v>#DIV/0!</v>
      </c>
      <c r="J372" s="64">
        <v>0</v>
      </c>
    </row>
    <row r="373" spans="1:10" ht="12.75" customHeight="1" outlineLevel="1">
      <c r="A373" s="222" t="s">
        <v>1394</v>
      </c>
      <c r="B373" s="231" t="s">
        <v>284</v>
      </c>
      <c r="C373" s="163" t="s">
        <v>832</v>
      </c>
      <c r="D373" s="164" t="s">
        <v>1098</v>
      </c>
      <c r="E373" s="165" t="s">
        <v>171</v>
      </c>
      <c r="F373" s="233">
        <v>3</v>
      </c>
      <c r="G373" s="78"/>
      <c r="H373" s="167">
        <f t="shared" si="42"/>
        <v>0</v>
      </c>
      <c r="I373" s="168" t="e">
        <f t="shared" si="43"/>
        <v>#DIV/0!</v>
      </c>
      <c r="J373" s="64">
        <v>0</v>
      </c>
    </row>
    <row r="374" spans="1:10" ht="12.75" customHeight="1" outlineLevel="1">
      <c r="A374" s="222" t="s">
        <v>1395</v>
      </c>
      <c r="B374" s="231" t="s">
        <v>283</v>
      </c>
      <c r="C374" s="163" t="s">
        <v>832</v>
      </c>
      <c r="D374" s="164" t="s">
        <v>1099</v>
      </c>
      <c r="E374" s="165" t="s">
        <v>171</v>
      </c>
      <c r="F374" s="233">
        <v>6</v>
      </c>
      <c r="G374" s="78"/>
      <c r="H374" s="167">
        <f t="shared" si="42"/>
        <v>0</v>
      </c>
      <c r="I374" s="168" t="e">
        <f t="shared" si="43"/>
        <v>#DIV/0!</v>
      </c>
      <c r="J374" s="64">
        <v>0</v>
      </c>
    </row>
    <row r="375" spans="1:10" s="83" customFormat="1" ht="12.75" customHeight="1" outlineLevel="1">
      <c r="A375" s="222" t="s">
        <v>1396</v>
      </c>
      <c r="B375" s="231" t="s">
        <v>382</v>
      </c>
      <c r="C375" s="163" t="s">
        <v>832</v>
      </c>
      <c r="D375" s="164" t="s">
        <v>1100</v>
      </c>
      <c r="E375" s="165" t="s">
        <v>29</v>
      </c>
      <c r="F375" s="233">
        <v>18425</v>
      </c>
      <c r="G375" s="78"/>
      <c r="H375" s="167">
        <f t="shared" si="42"/>
        <v>0</v>
      </c>
      <c r="I375" s="168" t="e">
        <f t="shared" si="43"/>
        <v>#DIV/0!</v>
      </c>
      <c r="J375" s="64">
        <v>0</v>
      </c>
    </row>
    <row r="376" spans="1:10" s="83" customFormat="1" ht="12.75" customHeight="1" outlineLevel="1">
      <c r="A376" s="222" t="s">
        <v>1397</v>
      </c>
      <c r="B376" s="231" t="s">
        <v>268</v>
      </c>
      <c r="C376" s="163" t="s">
        <v>832</v>
      </c>
      <c r="D376" s="164" t="s">
        <v>1101</v>
      </c>
      <c r="E376" s="165" t="s">
        <v>171</v>
      </c>
      <c r="F376" s="233">
        <v>280</v>
      </c>
      <c r="G376" s="78"/>
      <c r="H376" s="167">
        <f t="shared" si="42"/>
        <v>0</v>
      </c>
      <c r="I376" s="168" t="e">
        <f t="shared" si="43"/>
        <v>#DIV/0!</v>
      </c>
      <c r="J376" s="64">
        <v>0</v>
      </c>
    </row>
    <row r="377" spans="1:10" s="83" customFormat="1" ht="12.75" customHeight="1" outlineLevel="1">
      <c r="A377" s="222" t="s">
        <v>1398</v>
      </c>
      <c r="B377" s="231" t="s">
        <v>279</v>
      </c>
      <c r="C377" s="163" t="s">
        <v>832</v>
      </c>
      <c r="D377" s="164" t="s">
        <v>1102</v>
      </c>
      <c r="E377" s="165" t="s">
        <v>171</v>
      </c>
      <c r="F377" s="233">
        <v>40</v>
      </c>
      <c r="G377" s="78"/>
      <c r="H377" s="167">
        <f t="shared" si="42"/>
        <v>0</v>
      </c>
      <c r="I377" s="168" t="e">
        <f t="shared" si="43"/>
        <v>#DIV/0!</v>
      </c>
      <c r="J377" s="64">
        <v>0</v>
      </c>
    </row>
    <row r="378" spans="1:10" s="83" customFormat="1" ht="12.75" customHeight="1" outlineLevel="1">
      <c r="A378" s="222" t="s">
        <v>1399</v>
      </c>
      <c r="B378" s="231" t="s">
        <v>274</v>
      </c>
      <c r="C378" s="163" t="s">
        <v>832</v>
      </c>
      <c r="D378" s="164" t="s">
        <v>1103</v>
      </c>
      <c r="E378" s="165" t="s">
        <v>171</v>
      </c>
      <c r="F378" s="233">
        <v>5</v>
      </c>
      <c r="G378" s="78"/>
      <c r="H378" s="167">
        <f t="shared" si="42"/>
        <v>0</v>
      </c>
      <c r="I378" s="168" t="e">
        <f t="shared" si="43"/>
        <v>#DIV/0!</v>
      </c>
      <c r="J378" s="64">
        <v>0</v>
      </c>
    </row>
    <row r="379" spans="1:10" s="83" customFormat="1" ht="12.75" customHeight="1" outlineLevel="1">
      <c r="A379" s="222" t="s">
        <v>1400</v>
      </c>
      <c r="B379" s="231" t="s">
        <v>275</v>
      </c>
      <c r="C379" s="163" t="s">
        <v>832</v>
      </c>
      <c r="D379" s="164" t="s">
        <v>1104</v>
      </c>
      <c r="E379" s="165" t="s">
        <v>171</v>
      </c>
      <c r="F379" s="233">
        <v>64</v>
      </c>
      <c r="G379" s="78"/>
      <c r="H379" s="167">
        <f t="shared" si="42"/>
        <v>0</v>
      </c>
      <c r="I379" s="168" t="e">
        <f t="shared" si="43"/>
        <v>#DIV/0!</v>
      </c>
      <c r="J379" s="64">
        <v>0</v>
      </c>
    </row>
    <row r="380" spans="1:10" s="83" customFormat="1" ht="12.75" customHeight="1" outlineLevel="1">
      <c r="A380" s="222" t="s">
        <v>1401</v>
      </c>
      <c r="B380" s="231" t="s">
        <v>826</v>
      </c>
      <c r="C380" s="163" t="s">
        <v>832</v>
      </c>
      <c r="D380" s="164" t="s">
        <v>1105</v>
      </c>
      <c r="E380" s="165" t="s">
        <v>171</v>
      </c>
      <c r="F380" s="233">
        <v>31</v>
      </c>
      <c r="G380" s="78"/>
      <c r="H380" s="167">
        <f t="shared" si="42"/>
        <v>0</v>
      </c>
      <c r="I380" s="168" t="e">
        <f t="shared" si="43"/>
        <v>#DIV/0!</v>
      </c>
      <c r="J380" s="64">
        <v>0</v>
      </c>
    </row>
    <row r="381" spans="1:10" s="83" customFormat="1" ht="12.75" customHeight="1" outlineLevel="1">
      <c r="A381" s="222" t="s">
        <v>1402</v>
      </c>
      <c r="B381" s="231" t="s">
        <v>827</v>
      </c>
      <c r="C381" s="163" t="s">
        <v>832</v>
      </c>
      <c r="D381" s="164" t="s">
        <v>1106</v>
      </c>
      <c r="E381" s="165" t="s">
        <v>171</v>
      </c>
      <c r="F381" s="233">
        <v>34</v>
      </c>
      <c r="G381" s="78"/>
      <c r="H381" s="167">
        <f t="shared" si="42"/>
        <v>0</v>
      </c>
      <c r="I381" s="168" t="e">
        <f t="shared" si="43"/>
        <v>#DIV/0!</v>
      </c>
      <c r="J381" s="64">
        <v>0</v>
      </c>
    </row>
    <row r="382" spans="1:10" s="83" customFormat="1" ht="12.75" customHeight="1" outlineLevel="1">
      <c r="A382" s="222" t="s">
        <v>1403</v>
      </c>
      <c r="B382" s="231" t="s">
        <v>276</v>
      </c>
      <c r="C382" s="163" t="s">
        <v>832</v>
      </c>
      <c r="D382" s="164" t="s">
        <v>1107</v>
      </c>
      <c r="E382" s="165" t="s">
        <v>171</v>
      </c>
      <c r="F382" s="233">
        <v>280</v>
      </c>
      <c r="G382" s="78"/>
      <c r="H382" s="167">
        <f t="shared" si="42"/>
        <v>0</v>
      </c>
      <c r="I382" s="168" t="e">
        <f t="shared" si="43"/>
        <v>#DIV/0!</v>
      </c>
      <c r="J382" s="64">
        <v>0</v>
      </c>
    </row>
    <row r="383" spans="1:10" s="83" customFormat="1" ht="12.75" customHeight="1" outlineLevel="1">
      <c r="A383" s="222" t="s">
        <v>1404</v>
      </c>
      <c r="B383" s="231" t="s">
        <v>383</v>
      </c>
      <c r="C383" s="163" t="s">
        <v>832</v>
      </c>
      <c r="D383" s="164" t="s">
        <v>1108</v>
      </c>
      <c r="E383" s="165" t="s">
        <v>171</v>
      </c>
      <c r="F383" s="233">
        <v>3</v>
      </c>
      <c r="G383" s="78"/>
      <c r="H383" s="167">
        <f t="shared" si="42"/>
        <v>0</v>
      </c>
      <c r="I383" s="168" t="e">
        <f t="shared" si="43"/>
        <v>#DIV/0!</v>
      </c>
      <c r="J383" s="64">
        <v>0</v>
      </c>
    </row>
    <row r="384" spans="1:10" s="83" customFormat="1" ht="12.75" customHeight="1" outlineLevel="1">
      <c r="A384" s="222" t="s">
        <v>1405</v>
      </c>
      <c r="B384" s="231" t="s">
        <v>277</v>
      </c>
      <c r="C384" s="163" t="s">
        <v>832</v>
      </c>
      <c r="D384" s="164" t="s">
        <v>1109</v>
      </c>
      <c r="E384" s="165" t="s">
        <v>171</v>
      </c>
      <c r="F384" s="233">
        <v>2</v>
      </c>
      <c r="G384" s="78"/>
      <c r="H384" s="167">
        <f t="shared" si="42"/>
        <v>0</v>
      </c>
      <c r="I384" s="168" t="e">
        <f t="shared" si="43"/>
        <v>#DIV/0!</v>
      </c>
      <c r="J384" s="64">
        <v>0</v>
      </c>
    </row>
    <row r="385" spans="1:10" s="83" customFormat="1" ht="12.75" customHeight="1" outlineLevel="1">
      <c r="A385" s="222" t="s">
        <v>1406</v>
      </c>
      <c r="B385" s="231" t="s">
        <v>278</v>
      </c>
      <c r="C385" s="163" t="s">
        <v>832</v>
      </c>
      <c r="D385" s="164" t="s">
        <v>1110</v>
      </c>
      <c r="E385" s="165" t="s">
        <v>171</v>
      </c>
      <c r="F385" s="233">
        <v>220</v>
      </c>
      <c r="G385" s="78"/>
      <c r="H385" s="167">
        <f t="shared" si="42"/>
        <v>0</v>
      </c>
      <c r="I385" s="168" t="e">
        <f t="shared" si="43"/>
        <v>#DIV/0!</v>
      </c>
      <c r="J385" s="64">
        <v>0</v>
      </c>
    </row>
    <row r="386" spans="1:10" ht="12.75" customHeight="1" outlineLevel="1">
      <c r="A386" s="222" t="s">
        <v>1407</v>
      </c>
      <c r="B386" s="231" t="s">
        <v>270</v>
      </c>
      <c r="C386" s="163" t="s">
        <v>832</v>
      </c>
      <c r="D386" s="164" t="s">
        <v>1111</v>
      </c>
      <c r="E386" s="165" t="s">
        <v>171</v>
      </c>
      <c r="F386" s="233">
        <v>337</v>
      </c>
      <c r="G386" s="78"/>
      <c r="H386" s="167">
        <f t="shared" si="42"/>
        <v>0</v>
      </c>
      <c r="I386" s="168" t="e">
        <f t="shared" si="43"/>
        <v>#DIV/0!</v>
      </c>
      <c r="J386" s="64">
        <v>0</v>
      </c>
    </row>
    <row r="387" spans="1:10" s="58" customFormat="1" ht="12.75" customHeight="1" outlineLevel="1">
      <c r="A387" s="222" t="s">
        <v>1408</v>
      </c>
      <c r="B387" s="231" t="s">
        <v>266</v>
      </c>
      <c r="C387" s="163" t="s">
        <v>832</v>
      </c>
      <c r="D387" s="164" t="s">
        <v>1112</v>
      </c>
      <c r="E387" s="165" t="s">
        <v>171</v>
      </c>
      <c r="F387" s="233">
        <v>35</v>
      </c>
      <c r="G387" s="78"/>
      <c r="H387" s="167">
        <f t="shared" si="42"/>
        <v>0</v>
      </c>
      <c r="I387" s="168" t="e">
        <f t="shared" si="43"/>
        <v>#DIV/0!</v>
      </c>
      <c r="J387" s="64">
        <v>0</v>
      </c>
    </row>
    <row r="388" spans="1:10" s="83" customFormat="1" ht="12.75" customHeight="1" outlineLevel="1">
      <c r="A388" s="222" t="s">
        <v>1409</v>
      </c>
      <c r="B388" s="231" t="s">
        <v>267</v>
      </c>
      <c r="C388" s="163" t="s">
        <v>832</v>
      </c>
      <c r="D388" s="164" t="s">
        <v>1113</v>
      </c>
      <c r="E388" s="165" t="s">
        <v>171</v>
      </c>
      <c r="F388" s="233">
        <v>30</v>
      </c>
      <c r="G388" s="78"/>
      <c r="H388" s="167">
        <f t="shared" si="42"/>
        <v>0</v>
      </c>
      <c r="I388" s="168" t="e">
        <f t="shared" si="43"/>
        <v>#DIV/0!</v>
      </c>
      <c r="J388" s="64">
        <v>0</v>
      </c>
    </row>
    <row r="389" spans="1:10" s="83" customFormat="1" ht="12.75" customHeight="1" outlineLevel="1">
      <c r="A389" s="222" t="s">
        <v>1410</v>
      </c>
      <c r="B389" s="231" t="s">
        <v>271</v>
      </c>
      <c r="C389" s="163" t="s">
        <v>832</v>
      </c>
      <c r="D389" s="164" t="s">
        <v>1114</v>
      </c>
      <c r="E389" s="165" t="s">
        <v>171</v>
      </c>
      <c r="F389" s="233">
        <v>15</v>
      </c>
      <c r="G389" s="78"/>
      <c r="H389" s="167">
        <f t="shared" si="42"/>
        <v>0</v>
      </c>
      <c r="I389" s="168" t="e">
        <f t="shared" si="43"/>
        <v>#DIV/0!</v>
      </c>
      <c r="J389" s="64">
        <v>0</v>
      </c>
    </row>
    <row r="390" spans="1:10" s="83" customFormat="1" ht="12.75" customHeight="1" outlineLevel="1">
      <c r="A390" s="222" t="s">
        <v>1411</v>
      </c>
      <c r="B390" s="231" t="s">
        <v>272</v>
      </c>
      <c r="C390" s="163" t="s">
        <v>832</v>
      </c>
      <c r="D390" s="164" t="s">
        <v>1115</v>
      </c>
      <c r="E390" s="165" t="s">
        <v>171</v>
      </c>
      <c r="F390" s="233">
        <v>34</v>
      </c>
      <c r="G390" s="78"/>
      <c r="H390" s="167">
        <f t="shared" si="42"/>
        <v>0</v>
      </c>
      <c r="I390" s="168" t="e">
        <f t="shared" si="43"/>
        <v>#DIV/0!</v>
      </c>
      <c r="J390" s="64">
        <v>0</v>
      </c>
    </row>
    <row r="391" spans="1:10" s="83" customFormat="1" ht="12.75" customHeight="1" outlineLevel="1">
      <c r="A391" s="222" t="s">
        <v>1412</v>
      </c>
      <c r="B391" s="231" t="s">
        <v>273</v>
      </c>
      <c r="C391" s="163" t="s">
        <v>832</v>
      </c>
      <c r="D391" s="164" t="s">
        <v>1116</v>
      </c>
      <c r="E391" s="165" t="s">
        <v>171</v>
      </c>
      <c r="F391" s="233">
        <v>20</v>
      </c>
      <c r="G391" s="78"/>
      <c r="H391" s="167">
        <f t="shared" si="42"/>
        <v>0</v>
      </c>
      <c r="I391" s="168" t="e">
        <f t="shared" si="43"/>
        <v>#DIV/0!</v>
      </c>
      <c r="J391" s="64">
        <v>0</v>
      </c>
    </row>
    <row r="392" spans="1:10" s="83" customFormat="1" ht="12.75" customHeight="1" outlineLevel="1">
      <c r="A392" s="222" t="s">
        <v>1413</v>
      </c>
      <c r="B392" s="231" t="s">
        <v>384</v>
      </c>
      <c r="C392" s="163" t="s">
        <v>832</v>
      </c>
      <c r="D392" s="164" t="s">
        <v>1117</v>
      </c>
      <c r="E392" s="165" t="s">
        <v>171</v>
      </c>
      <c r="F392" s="233">
        <v>12</v>
      </c>
      <c r="G392" s="78"/>
      <c r="H392" s="167">
        <f t="shared" si="42"/>
        <v>0</v>
      </c>
      <c r="I392" s="168" t="e">
        <f t="shared" si="43"/>
        <v>#DIV/0!</v>
      </c>
      <c r="J392" s="64">
        <v>0</v>
      </c>
    </row>
    <row r="393" spans="1:10" s="83" customFormat="1" ht="12.75" customHeight="1" outlineLevel="1">
      <c r="A393" s="222" t="s">
        <v>1414</v>
      </c>
      <c r="B393" s="231" t="s">
        <v>269</v>
      </c>
      <c r="C393" s="163" t="s">
        <v>832</v>
      </c>
      <c r="D393" s="164" t="s">
        <v>1118</v>
      </c>
      <c r="E393" s="165" t="s">
        <v>171</v>
      </c>
      <c r="F393" s="233">
        <v>70</v>
      </c>
      <c r="G393" s="78"/>
      <c r="H393" s="167">
        <f t="shared" si="42"/>
        <v>0</v>
      </c>
      <c r="I393" s="168" t="e">
        <f t="shared" si="43"/>
        <v>#DIV/0!</v>
      </c>
      <c r="J393" s="64">
        <v>0</v>
      </c>
    </row>
    <row r="394" spans="1:10" s="83" customFormat="1" ht="12.75" customHeight="1" outlineLevel="1">
      <c r="A394" s="222" t="s">
        <v>1415</v>
      </c>
      <c r="B394" s="231" t="s">
        <v>282</v>
      </c>
      <c r="C394" s="163" t="s">
        <v>832</v>
      </c>
      <c r="D394" s="164" t="s">
        <v>1119</v>
      </c>
      <c r="E394" s="165" t="s">
        <v>171</v>
      </c>
      <c r="F394" s="233">
        <v>3</v>
      </c>
      <c r="G394" s="78"/>
      <c r="H394" s="167">
        <f t="shared" si="42"/>
        <v>0</v>
      </c>
      <c r="I394" s="168" t="e">
        <f t="shared" si="43"/>
        <v>#DIV/0!</v>
      </c>
      <c r="J394" s="64">
        <v>0</v>
      </c>
    </row>
    <row r="395" spans="1:10" ht="12.75" customHeight="1" outlineLevel="1">
      <c r="A395" s="222" t="s">
        <v>1416</v>
      </c>
      <c r="B395" s="231" t="s">
        <v>385</v>
      </c>
      <c r="C395" s="163" t="s">
        <v>832</v>
      </c>
      <c r="D395" s="164" t="s">
        <v>1120</v>
      </c>
      <c r="E395" s="165" t="s">
        <v>171</v>
      </c>
      <c r="F395" s="233">
        <v>8</v>
      </c>
      <c r="G395" s="78"/>
      <c r="H395" s="167">
        <f t="shared" si="42"/>
        <v>0</v>
      </c>
      <c r="I395" s="168" t="e">
        <f t="shared" si="43"/>
        <v>#DIV/0!</v>
      </c>
      <c r="J395" s="64">
        <v>0</v>
      </c>
    </row>
    <row r="396" spans="1:10" s="58" customFormat="1" ht="12.75" customHeight="1" outlineLevel="1">
      <c r="A396" s="222" t="s">
        <v>1417</v>
      </c>
      <c r="B396" s="231" t="s">
        <v>386</v>
      </c>
      <c r="C396" s="163" t="s">
        <v>832</v>
      </c>
      <c r="D396" s="164" t="s">
        <v>1121</v>
      </c>
      <c r="E396" s="165" t="s">
        <v>171</v>
      </c>
      <c r="F396" s="233">
        <v>10</v>
      </c>
      <c r="G396" s="78"/>
      <c r="H396" s="167">
        <f t="shared" si="42"/>
        <v>0</v>
      </c>
      <c r="I396" s="168" t="e">
        <f t="shared" si="43"/>
        <v>#DIV/0!</v>
      </c>
      <c r="J396" s="64">
        <v>0</v>
      </c>
    </row>
    <row r="397" spans="1:10" s="83" customFormat="1" ht="12.75" customHeight="1" outlineLevel="1">
      <c r="A397" s="222" t="s">
        <v>1418</v>
      </c>
      <c r="B397" s="231" t="s">
        <v>280</v>
      </c>
      <c r="C397" s="163" t="s">
        <v>832</v>
      </c>
      <c r="D397" s="164" t="s">
        <v>1122</v>
      </c>
      <c r="E397" s="165" t="s">
        <v>171</v>
      </c>
      <c r="F397" s="233">
        <v>186</v>
      </c>
      <c r="G397" s="78"/>
      <c r="H397" s="167">
        <f t="shared" si="42"/>
        <v>0</v>
      </c>
      <c r="I397" s="168" t="e">
        <f t="shared" si="43"/>
        <v>#DIV/0!</v>
      </c>
      <c r="J397" s="64">
        <v>0</v>
      </c>
    </row>
    <row r="398" spans="1:10" s="83" customFormat="1" ht="12.75" customHeight="1" outlineLevel="1">
      <c r="A398" s="222" t="s">
        <v>1419</v>
      </c>
      <c r="B398" s="231" t="s">
        <v>387</v>
      </c>
      <c r="C398" s="163" t="s">
        <v>832</v>
      </c>
      <c r="D398" s="164" t="s">
        <v>1123</v>
      </c>
      <c r="E398" s="165" t="s">
        <v>171</v>
      </c>
      <c r="F398" s="233">
        <v>50</v>
      </c>
      <c r="G398" s="78"/>
      <c r="H398" s="167">
        <f t="shared" si="42"/>
        <v>0</v>
      </c>
      <c r="I398" s="168" t="e">
        <f t="shared" si="43"/>
        <v>#DIV/0!</v>
      </c>
      <c r="J398" s="64">
        <v>0</v>
      </c>
    </row>
    <row r="399" spans="1:10" s="83" customFormat="1" ht="12.75" customHeight="1" outlineLevel="1">
      <c r="A399" s="222" t="s">
        <v>1420</v>
      </c>
      <c r="B399" s="231" t="s">
        <v>388</v>
      </c>
      <c r="C399" s="163" t="s">
        <v>832</v>
      </c>
      <c r="D399" s="164" t="s">
        <v>1124</v>
      </c>
      <c r="E399" s="165" t="s">
        <v>171</v>
      </c>
      <c r="F399" s="233">
        <v>55</v>
      </c>
      <c r="G399" s="78"/>
      <c r="H399" s="167">
        <f t="shared" si="42"/>
        <v>0</v>
      </c>
      <c r="I399" s="168" t="e">
        <f t="shared" si="43"/>
        <v>#DIV/0!</v>
      </c>
      <c r="J399" s="64">
        <v>0</v>
      </c>
    </row>
    <row r="400" spans="1:10" s="83" customFormat="1" ht="12.75" customHeight="1" outlineLevel="1">
      <c r="A400" s="222" t="s">
        <v>1421</v>
      </c>
      <c r="B400" s="231" t="s">
        <v>389</v>
      </c>
      <c r="C400" s="163" t="s">
        <v>832</v>
      </c>
      <c r="D400" s="164" t="s">
        <v>1125</v>
      </c>
      <c r="E400" s="165" t="s">
        <v>171</v>
      </c>
      <c r="F400" s="233">
        <v>128</v>
      </c>
      <c r="G400" s="78"/>
      <c r="H400" s="167">
        <f t="shared" si="42"/>
        <v>0</v>
      </c>
      <c r="I400" s="168" t="e">
        <f t="shared" si="43"/>
        <v>#DIV/0!</v>
      </c>
      <c r="J400" s="64">
        <v>0</v>
      </c>
    </row>
    <row r="401" spans="1:10" s="83" customFormat="1" ht="12.75" customHeight="1" outlineLevel="1">
      <c r="A401" s="222" t="s">
        <v>1422</v>
      </c>
      <c r="B401" s="231" t="s">
        <v>390</v>
      </c>
      <c r="C401" s="163" t="s">
        <v>832</v>
      </c>
      <c r="D401" s="164" t="s">
        <v>1126</v>
      </c>
      <c r="E401" s="165" t="s">
        <v>171</v>
      </c>
      <c r="F401" s="233">
        <v>574</v>
      </c>
      <c r="G401" s="78"/>
      <c r="H401" s="167">
        <f t="shared" si="42"/>
        <v>0</v>
      </c>
      <c r="I401" s="171" t="e">
        <f t="shared" si="43"/>
        <v>#DIV/0!</v>
      </c>
      <c r="J401" s="64">
        <v>0</v>
      </c>
    </row>
    <row r="402" spans="1:10" ht="12.75" customHeight="1" outlineLevel="1">
      <c r="A402" s="338" t="s">
        <v>1423</v>
      </c>
      <c r="B402" s="339"/>
      <c r="C402" s="172"/>
      <c r="D402" s="192" t="s">
        <v>724</v>
      </c>
      <c r="E402" s="174"/>
      <c r="F402" s="174"/>
      <c r="G402" s="174"/>
      <c r="H402" s="174">
        <f>SUM(H403:H409)</f>
        <v>0</v>
      </c>
      <c r="I402" s="175" t="e">
        <f>H402/$G$620</f>
        <v>#DIV/0!</v>
      </c>
      <c r="J402" s="64">
        <v>0</v>
      </c>
    </row>
    <row r="403" spans="1:10" ht="12.75" customHeight="1" outlineLevel="1">
      <c r="A403" s="161" t="s">
        <v>1424</v>
      </c>
      <c r="B403" s="217" t="s">
        <v>291</v>
      </c>
      <c r="C403" s="163" t="s">
        <v>832</v>
      </c>
      <c r="D403" s="164" t="s">
        <v>1127</v>
      </c>
      <c r="E403" s="165" t="s">
        <v>29</v>
      </c>
      <c r="F403" s="232">
        <v>675</v>
      </c>
      <c r="G403" s="78"/>
      <c r="H403" s="167">
        <f aca="true" t="shared" si="44" ref="H403:H409">ROUND((F403*G403),2)</f>
        <v>0</v>
      </c>
      <c r="I403" s="168" t="e">
        <f aca="true" t="shared" si="45" ref="I403:I409">H403/$G$620</f>
        <v>#DIV/0!</v>
      </c>
      <c r="J403" s="64">
        <v>0</v>
      </c>
    </row>
    <row r="404" spans="1:10" ht="12.75" customHeight="1" outlineLevel="1">
      <c r="A404" s="161" t="s">
        <v>1425</v>
      </c>
      <c r="B404" s="162" t="s">
        <v>289</v>
      </c>
      <c r="C404" s="163" t="s">
        <v>832</v>
      </c>
      <c r="D404" s="164" t="s">
        <v>1128</v>
      </c>
      <c r="E404" s="165" t="s">
        <v>29</v>
      </c>
      <c r="F404" s="233">
        <v>918</v>
      </c>
      <c r="G404" s="78"/>
      <c r="H404" s="167">
        <f t="shared" si="44"/>
        <v>0</v>
      </c>
      <c r="I404" s="168" t="e">
        <f t="shared" si="45"/>
        <v>#DIV/0!</v>
      </c>
      <c r="J404" s="64">
        <v>0</v>
      </c>
    </row>
    <row r="405" spans="1:10" s="58" customFormat="1" ht="12.75" customHeight="1" outlineLevel="1">
      <c r="A405" s="161" t="s">
        <v>1426</v>
      </c>
      <c r="B405" s="162" t="s">
        <v>293</v>
      </c>
      <c r="C405" s="163" t="s">
        <v>832</v>
      </c>
      <c r="D405" s="164" t="s">
        <v>1129</v>
      </c>
      <c r="E405" s="165" t="s">
        <v>171</v>
      </c>
      <c r="F405" s="233">
        <v>20</v>
      </c>
      <c r="G405" s="78"/>
      <c r="H405" s="167">
        <f t="shared" si="44"/>
        <v>0</v>
      </c>
      <c r="I405" s="168" t="e">
        <f t="shared" si="45"/>
        <v>#DIV/0!</v>
      </c>
      <c r="J405" s="64">
        <v>0</v>
      </c>
    </row>
    <row r="406" spans="1:10" s="58" customFormat="1" ht="12.75" customHeight="1" outlineLevel="1">
      <c r="A406" s="161" t="s">
        <v>1427</v>
      </c>
      <c r="B406" s="162" t="s">
        <v>295</v>
      </c>
      <c r="C406" s="163" t="s">
        <v>832</v>
      </c>
      <c r="D406" s="164" t="s">
        <v>1130</v>
      </c>
      <c r="E406" s="165" t="s">
        <v>171</v>
      </c>
      <c r="F406" s="233">
        <v>135</v>
      </c>
      <c r="G406" s="78"/>
      <c r="H406" s="167">
        <f t="shared" si="44"/>
        <v>0</v>
      </c>
      <c r="I406" s="168" t="e">
        <f t="shared" si="45"/>
        <v>#DIV/0!</v>
      </c>
      <c r="J406" s="64">
        <v>0</v>
      </c>
    </row>
    <row r="407" spans="1:10" s="58" customFormat="1" ht="12.75" customHeight="1" outlineLevel="1">
      <c r="A407" s="161" t="s">
        <v>1428</v>
      </c>
      <c r="B407" s="162" t="s">
        <v>297</v>
      </c>
      <c r="C407" s="163" t="s">
        <v>832</v>
      </c>
      <c r="D407" s="164" t="s">
        <v>1131</v>
      </c>
      <c r="E407" s="165" t="s">
        <v>171</v>
      </c>
      <c r="F407" s="233">
        <v>80</v>
      </c>
      <c r="G407" s="78"/>
      <c r="H407" s="167">
        <f t="shared" si="44"/>
        <v>0</v>
      </c>
      <c r="I407" s="168" t="e">
        <f t="shared" si="45"/>
        <v>#DIV/0!</v>
      </c>
      <c r="J407" s="64">
        <v>0</v>
      </c>
    </row>
    <row r="408" spans="1:10" s="58" customFormat="1" ht="12.75" customHeight="1" outlineLevel="1">
      <c r="A408" s="161" t="s">
        <v>1429</v>
      </c>
      <c r="B408" s="162" t="s">
        <v>299</v>
      </c>
      <c r="C408" s="163" t="s">
        <v>832</v>
      </c>
      <c r="D408" s="164" t="s">
        <v>1132</v>
      </c>
      <c r="E408" s="165" t="s">
        <v>171</v>
      </c>
      <c r="F408" s="233">
        <v>55</v>
      </c>
      <c r="G408" s="78"/>
      <c r="H408" s="167">
        <f t="shared" si="44"/>
        <v>0</v>
      </c>
      <c r="I408" s="168" t="e">
        <f t="shared" si="45"/>
        <v>#DIV/0!</v>
      </c>
      <c r="J408" s="64">
        <v>0</v>
      </c>
    </row>
    <row r="409" spans="1:10" s="58" customFormat="1" ht="25.5" customHeight="1" outlineLevel="1">
      <c r="A409" s="161" t="s">
        <v>1430</v>
      </c>
      <c r="B409" s="240" t="s">
        <v>287</v>
      </c>
      <c r="C409" s="186" t="s">
        <v>832</v>
      </c>
      <c r="D409" s="164" t="s">
        <v>1133</v>
      </c>
      <c r="E409" s="187" t="s">
        <v>171</v>
      </c>
      <c r="F409" s="237">
        <v>1</v>
      </c>
      <c r="G409" s="78"/>
      <c r="H409" s="167">
        <f t="shared" si="44"/>
        <v>0</v>
      </c>
      <c r="I409" s="171" t="e">
        <f t="shared" si="45"/>
        <v>#DIV/0!</v>
      </c>
      <c r="J409" s="64">
        <v>0</v>
      </c>
    </row>
    <row r="410" spans="1:10" ht="12.75" customHeight="1" outlineLevel="1">
      <c r="A410" s="338" t="s">
        <v>1431</v>
      </c>
      <c r="B410" s="339"/>
      <c r="C410" s="172"/>
      <c r="D410" s="192" t="s">
        <v>582</v>
      </c>
      <c r="E410" s="174"/>
      <c r="F410" s="174"/>
      <c r="G410" s="174"/>
      <c r="H410" s="174">
        <f>SUM(H411:H421)</f>
        <v>0</v>
      </c>
      <c r="I410" s="175" t="e">
        <f>H410/$G$620</f>
        <v>#DIV/0!</v>
      </c>
      <c r="J410" s="64">
        <v>0</v>
      </c>
    </row>
    <row r="411" spans="1:10" ht="12.75" customHeight="1" outlineLevel="1">
      <c r="A411" s="161" t="s">
        <v>1432</v>
      </c>
      <c r="B411" s="217" t="s">
        <v>781</v>
      </c>
      <c r="C411" s="163" t="s">
        <v>832</v>
      </c>
      <c r="D411" s="164" t="s">
        <v>1134</v>
      </c>
      <c r="E411" s="165" t="s">
        <v>29</v>
      </c>
      <c r="F411" s="232">
        <v>518.4</v>
      </c>
      <c r="G411" s="78"/>
      <c r="H411" s="167">
        <f aca="true" t="shared" si="46" ref="H411:H421">ROUND((F411*G411),2)</f>
        <v>0</v>
      </c>
      <c r="I411" s="168" t="e">
        <f aca="true" t="shared" si="47" ref="I411:I421">H411/$G$620</f>
        <v>#DIV/0!</v>
      </c>
      <c r="J411" s="64">
        <v>0</v>
      </c>
    </row>
    <row r="412" spans="1:10" ht="12.75" customHeight="1" outlineLevel="1">
      <c r="A412" s="161" t="s">
        <v>1433</v>
      </c>
      <c r="B412" s="162" t="s">
        <v>782</v>
      </c>
      <c r="C412" s="163" t="s">
        <v>832</v>
      </c>
      <c r="D412" s="164" t="s">
        <v>1135</v>
      </c>
      <c r="E412" s="165" t="s">
        <v>29</v>
      </c>
      <c r="F412" s="233">
        <v>352.8</v>
      </c>
      <c r="G412" s="78"/>
      <c r="H412" s="167">
        <f t="shared" si="46"/>
        <v>0</v>
      </c>
      <c r="I412" s="168" t="e">
        <f t="shared" si="47"/>
        <v>#DIV/0!</v>
      </c>
      <c r="J412" s="64">
        <v>0</v>
      </c>
    </row>
    <row r="413" spans="1:10" s="58" customFormat="1" ht="12.75" customHeight="1" outlineLevel="1">
      <c r="A413" s="161" t="s">
        <v>1434</v>
      </c>
      <c r="B413" s="162">
        <v>99002</v>
      </c>
      <c r="C413" s="163" t="s">
        <v>846</v>
      </c>
      <c r="D413" s="164" t="s">
        <v>1136</v>
      </c>
      <c r="E413" s="165" t="s">
        <v>848</v>
      </c>
      <c r="F413" s="233">
        <v>2</v>
      </c>
      <c r="G413" s="78"/>
      <c r="H413" s="167">
        <f t="shared" si="46"/>
        <v>0</v>
      </c>
      <c r="I413" s="168" t="e">
        <f t="shared" si="47"/>
        <v>#DIV/0!</v>
      </c>
      <c r="J413" s="64">
        <v>0</v>
      </c>
    </row>
    <row r="414" spans="1:10" s="58" customFormat="1" ht="12.75" customHeight="1" outlineLevel="1">
      <c r="A414" s="161" t="s">
        <v>1435</v>
      </c>
      <c r="B414" s="162">
        <v>99011</v>
      </c>
      <c r="C414" s="163" t="s">
        <v>846</v>
      </c>
      <c r="D414" s="164" t="s">
        <v>1137</v>
      </c>
      <c r="E414" s="165" t="s">
        <v>171</v>
      </c>
      <c r="F414" s="233">
        <v>20</v>
      </c>
      <c r="G414" s="78"/>
      <c r="H414" s="167">
        <f t="shared" si="46"/>
        <v>0</v>
      </c>
      <c r="I414" s="168" t="e">
        <f t="shared" si="47"/>
        <v>#DIV/0!</v>
      </c>
      <c r="J414" s="64">
        <v>0</v>
      </c>
    </row>
    <row r="415" spans="1:10" s="58" customFormat="1" ht="12.75" customHeight="1" outlineLevel="1">
      <c r="A415" s="161" t="s">
        <v>1436</v>
      </c>
      <c r="B415" s="162">
        <v>99015</v>
      </c>
      <c r="C415" s="163" t="s">
        <v>846</v>
      </c>
      <c r="D415" s="164" t="s">
        <v>1138</v>
      </c>
      <c r="E415" s="165" t="s">
        <v>171</v>
      </c>
      <c r="F415" s="233">
        <v>20</v>
      </c>
      <c r="G415" s="78"/>
      <c r="H415" s="167">
        <f t="shared" si="46"/>
        <v>0</v>
      </c>
      <c r="I415" s="168" t="e">
        <f t="shared" si="47"/>
        <v>#DIV/0!</v>
      </c>
      <c r="J415" s="64">
        <v>0</v>
      </c>
    </row>
    <row r="416" spans="1:10" s="58" customFormat="1" ht="12.75" customHeight="1" outlineLevel="1">
      <c r="A416" s="161" t="s">
        <v>1437</v>
      </c>
      <c r="B416" s="162">
        <v>99017</v>
      </c>
      <c r="C416" s="163" t="s">
        <v>846</v>
      </c>
      <c r="D416" s="164" t="s">
        <v>1139</v>
      </c>
      <c r="E416" s="165" t="s">
        <v>171</v>
      </c>
      <c r="F416" s="233">
        <v>20</v>
      </c>
      <c r="G416" s="78"/>
      <c r="H416" s="167">
        <f t="shared" si="46"/>
        <v>0</v>
      </c>
      <c r="I416" s="168" t="e">
        <f t="shared" si="47"/>
        <v>#DIV/0!</v>
      </c>
      <c r="J416" s="64">
        <v>0</v>
      </c>
    </row>
    <row r="417" spans="1:10" s="58" customFormat="1" ht="13.5" customHeight="1" outlineLevel="1">
      <c r="A417" s="161" t="s">
        <v>1438</v>
      </c>
      <c r="B417" s="242">
        <v>99021</v>
      </c>
      <c r="C417" s="163" t="s">
        <v>846</v>
      </c>
      <c r="D417" s="164" t="s">
        <v>1140</v>
      </c>
      <c r="E417" s="165" t="s">
        <v>171</v>
      </c>
      <c r="F417" s="233">
        <v>120</v>
      </c>
      <c r="G417" s="78"/>
      <c r="H417" s="167">
        <f t="shared" si="46"/>
        <v>0</v>
      </c>
      <c r="I417" s="168" t="e">
        <f t="shared" si="47"/>
        <v>#DIV/0!</v>
      </c>
      <c r="J417" s="64">
        <v>0</v>
      </c>
    </row>
    <row r="418" spans="1:10" ht="12.75" customHeight="1" outlineLevel="1">
      <c r="A418" s="161" t="s">
        <v>1439</v>
      </c>
      <c r="B418" s="231">
        <v>99031</v>
      </c>
      <c r="C418" s="163" t="s">
        <v>846</v>
      </c>
      <c r="D418" s="164" t="s">
        <v>1141</v>
      </c>
      <c r="E418" s="165" t="s">
        <v>171</v>
      </c>
      <c r="F418" s="233">
        <v>58</v>
      </c>
      <c r="G418" s="78"/>
      <c r="H418" s="167">
        <f t="shared" si="46"/>
        <v>0</v>
      </c>
      <c r="I418" s="168" t="e">
        <f t="shared" si="47"/>
        <v>#DIV/0!</v>
      </c>
      <c r="J418" s="64">
        <v>0</v>
      </c>
    </row>
    <row r="419" spans="1:10" ht="12.75" customHeight="1" outlineLevel="1">
      <c r="A419" s="161" t="s">
        <v>1440</v>
      </c>
      <c r="B419" s="231">
        <v>99033</v>
      </c>
      <c r="C419" s="163" t="s">
        <v>846</v>
      </c>
      <c r="D419" s="164" t="s">
        <v>1142</v>
      </c>
      <c r="E419" s="165" t="s">
        <v>171</v>
      </c>
      <c r="F419" s="233">
        <v>42</v>
      </c>
      <c r="G419" s="78"/>
      <c r="H419" s="167">
        <f t="shared" si="46"/>
        <v>0</v>
      </c>
      <c r="I419" s="168" t="e">
        <f t="shared" si="47"/>
        <v>#DIV/0!</v>
      </c>
      <c r="J419" s="64">
        <v>0</v>
      </c>
    </row>
    <row r="420" spans="1:10" s="58" customFormat="1" ht="12.75" customHeight="1" outlineLevel="1">
      <c r="A420" s="161" t="s">
        <v>1441</v>
      </c>
      <c r="B420" s="231">
        <v>99038</v>
      </c>
      <c r="C420" s="163" t="s">
        <v>846</v>
      </c>
      <c r="D420" s="164" t="s">
        <v>1143</v>
      </c>
      <c r="E420" s="165" t="s">
        <v>29</v>
      </c>
      <c r="F420" s="233">
        <v>4285.8</v>
      </c>
      <c r="G420" s="78"/>
      <c r="H420" s="167">
        <f t="shared" si="46"/>
        <v>0</v>
      </c>
      <c r="I420" s="168" t="e">
        <f t="shared" si="47"/>
        <v>#DIV/0!</v>
      </c>
      <c r="J420" s="64">
        <v>0</v>
      </c>
    </row>
    <row r="421" spans="1:10" s="58" customFormat="1" ht="12.75" customHeight="1" outlineLevel="1">
      <c r="A421" s="161" t="s">
        <v>1442</v>
      </c>
      <c r="B421" s="231" t="s">
        <v>247</v>
      </c>
      <c r="C421" s="163" t="s">
        <v>832</v>
      </c>
      <c r="D421" s="164" t="s">
        <v>1068</v>
      </c>
      <c r="E421" s="165" t="s">
        <v>171</v>
      </c>
      <c r="F421" s="233">
        <v>25</v>
      </c>
      <c r="G421" s="78"/>
      <c r="H421" s="167">
        <f t="shared" si="46"/>
        <v>0</v>
      </c>
      <c r="I421" s="171" t="e">
        <f t="shared" si="47"/>
        <v>#DIV/0!</v>
      </c>
      <c r="J421" s="64">
        <v>0</v>
      </c>
    </row>
    <row r="422" spans="1:10" s="80" customFormat="1" ht="12.75" customHeight="1" outlineLevel="1">
      <c r="A422" s="338" t="s">
        <v>1443</v>
      </c>
      <c r="B422" s="339"/>
      <c r="C422" s="172"/>
      <c r="D422" s="192" t="s">
        <v>754</v>
      </c>
      <c r="E422" s="174"/>
      <c r="F422" s="174"/>
      <c r="G422" s="174"/>
      <c r="H422" s="174">
        <f>SUM(H423:H433)</f>
        <v>0</v>
      </c>
      <c r="I422" s="175" t="e">
        <f>H422/$G$620</f>
        <v>#DIV/0!</v>
      </c>
      <c r="J422" s="64">
        <v>0</v>
      </c>
    </row>
    <row r="423" spans="1:10" s="58" customFormat="1" ht="12.75" customHeight="1" outlineLevel="1">
      <c r="A423" s="161" t="s">
        <v>1444</v>
      </c>
      <c r="B423" s="231" t="s">
        <v>528</v>
      </c>
      <c r="C423" s="163" t="s">
        <v>833</v>
      </c>
      <c r="D423" s="164" t="s">
        <v>1144</v>
      </c>
      <c r="E423" s="165" t="s">
        <v>171</v>
      </c>
      <c r="F423" s="233">
        <v>7</v>
      </c>
      <c r="G423" s="78"/>
      <c r="H423" s="167">
        <f aca="true" t="shared" si="48" ref="H423:H433">ROUND((F423*G423),2)</f>
        <v>0</v>
      </c>
      <c r="I423" s="168" t="e">
        <f aca="true" t="shared" si="49" ref="I423:I433">H423/$G$620</f>
        <v>#DIV/0!</v>
      </c>
      <c r="J423" s="64">
        <v>0</v>
      </c>
    </row>
    <row r="424" spans="1:10" s="58" customFormat="1" ht="12.75" customHeight="1" outlineLevel="1">
      <c r="A424" s="161" t="s">
        <v>1445</v>
      </c>
      <c r="B424" s="231" t="s">
        <v>529</v>
      </c>
      <c r="C424" s="163" t="s">
        <v>833</v>
      </c>
      <c r="D424" s="164" t="s">
        <v>1145</v>
      </c>
      <c r="E424" s="165" t="s">
        <v>511</v>
      </c>
      <c r="F424" s="233">
        <v>336</v>
      </c>
      <c r="G424" s="78"/>
      <c r="H424" s="167">
        <f t="shared" si="48"/>
        <v>0</v>
      </c>
      <c r="I424" s="168" t="e">
        <f t="shared" si="49"/>
        <v>#DIV/0!</v>
      </c>
      <c r="J424" s="64">
        <v>0</v>
      </c>
    </row>
    <row r="425" spans="1:10" s="58" customFormat="1" ht="12.75" customHeight="1" outlineLevel="1">
      <c r="A425" s="161" t="s">
        <v>1446</v>
      </c>
      <c r="B425" s="231" t="s">
        <v>530</v>
      </c>
      <c r="C425" s="163" t="s">
        <v>833</v>
      </c>
      <c r="D425" s="164" t="s">
        <v>1146</v>
      </c>
      <c r="E425" s="165" t="s">
        <v>171</v>
      </c>
      <c r="F425" s="233">
        <v>31</v>
      </c>
      <c r="G425" s="78"/>
      <c r="H425" s="167">
        <f t="shared" si="48"/>
        <v>0</v>
      </c>
      <c r="I425" s="168" t="e">
        <f t="shared" si="49"/>
        <v>#DIV/0!</v>
      </c>
      <c r="J425" s="64">
        <v>0</v>
      </c>
    </row>
    <row r="426" spans="1:10" ht="12.75" customHeight="1" outlineLevel="1">
      <c r="A426" s="161" t="s">
        <v>1447</v>
      </c>
      <c r="B426" s="231" t="s">
        <v>531</v>
      </c>
      <c r="C426" s="163" t="s">
        <v>833</v>
      </c>
      <c r="D426" s="164" t="s">
        <v>1147</v>
      </c>
      <c r="E426" s="165" t="s">
        <v>171</v>
      </c>
      <c r="F426" s="233">
        <v>20</v>
      </c>
      <c r="G426" s="78"/>
      <c r="H426" s="167">
        <f t="shared" si="48"/>
        <v>0</v>
      </c>
      <c r="I426" s="168" t="e">
        <f t="shared" si="49"/>
        <v>#DIV/0!</v>
      </c>
      <c r="J426" s="64">
        <v>0</v>
      </c>
    </row>
    <row r="427" spans="1:10" s="58" customFormat="1" ht="12.75" customHeight="1" outlineLevel="1">
      <c r="A427" s="161" t="s">
        <v>1448</v>
      </c>
      <c r="B427" s="231" t="s">
        <v>532</v>
      </c>
      <c r="C427" s="163" t="s">
        <v>833</v>
      </c>
      <c r="D427" s="164" t="s">
        <v>1148</v>
      </c>
      <c r="E427" s="165" t="s">
        <v>29</v>
      </c>
      <c r="F427" s="233">
        <v>223.4</v>
      </c>
      <c r="G427" s="78"/>
      <c r="H427" s="167">
        <f t="shared" si="48"/>
        <v>0</v>
      </c>
      <c r="I427" s="168" t="e">
        <f t="shared" si="49"/>
        <v>#DIV/0!</v>
      </c>
      <c r="J427" s="64">
        <v>0</v>
      </c>
    </row>
    <row r="428" spans="1:10" s="58" customFormat="1" ht="12.75" customHeight="1" outlineLevel="1">
      <c r="A428" s="161" t="s">
        <v>1449</v>
      </c>
      <c r="B428" s="231" t="s">
        <v>533</v>
      </c>
      <c r="C428" s="163" t="s">
        <v>833</v>
      </c>
      <c r="D428" s="164" t="s">
        <v>1149</v>
      </c>
      <c r="E428" s="165" t="s">
        <v>29</v>
      </c>
      <c r="F428" s="233">
        <v>84.3</v>
      </c>
      <c r="G428" s="78"/>
      <c r="H428" s="167">
        <f t="shared" si="48"/>
        <v>0</v>
      </c>
      <c r="I428" s="168" t="e">
        <f t="shared" si="49"/>
        <v>#DIV/0!</v>
      </c>
      <c r="J428" s="64">
        <v>0</v>
      </c>
    </row>
    <row r="429" spans="1:10" s="58" customFormat="1" ht="12.75" customHeight="1" outlineLevel="1">
      <c r="A429" s="161" t="s">
        <v>1450</v>
      </c>
      <c r="B429" s="231" t="s">
        <v>534</v>
      </c>
      <c r="C429" s="163" t="s">
        <v>833</v>
      </c>
      <c r="D429" s="164" t="s">
        <v>1150</v>
      </c>
      <c r="E429" s="165" t="s">
        <v>508</v>
      </c>
      <c r="F429" s="233">
        <v>13</v>
      </c>
      <c r="G429" s="78"/>
      <c r="H429" s="167">
        <f t="shared" si="48"/>
        <v>0</v>
      </c>
      <c r="I429" s="168" t="e">
        <f t="shared" si="49"/>
        <v>#DIV/0!</v>
      </c>
      <c r="J429" s="64">
        <v>0</v>
      </c>
    </row>
    <row r="430" spans="1:10" ht="12.75" customHeight="1" outlineLevel="1">
      <c r="A430" s="161" t="s">
        <v>1451</v>
      </c>
      <c r="B430" s="231" t="s">
        <v>535</v>
      </c>
      <c r="C430" s="163" t="s">
        <v>833</v>
      </c>
      <c r="D430" s="164" t="s">
        <v>1151</v>
      </c>
      <c r="E430" s="165" t="s">
        <v>508</v>
      </c>
      <c r="F430" s="233">
        <v>29</v>
      </c>
      <c r="G430" s="78"/>
      <c r="H430" s="167">
        <f t="shared" si="48"/>
        <v>0</v>
      </c>
      <c r="I430" s="168" t="e">
        <f t="shared" si="49"/>
        <v>#DIV/0!</v>
      </c>
      <c r="J430" s="64">
        <v>0</v>
      </c>
    </row>
    <row r="431" spans="1:10" s="58" customFormat="1" ht="12.75" customHeight="1" outlineLevel="1">
      <c r="A431" s="161" t="s">
        <v>1452</v>
      </c>
      <c r="B431" s="231" t="s">
        <v>537</v>
      </c>
      <c r="C431" s="163" t="s">
        <v>833</v>
      </c>
      <c r="D431" s="164" t="s">
        <v>1152</v>
      </c>
      <c r="E431" s="165" t="s">
        <v>29</v>
      </c>
      <c r="F431" s="233">
        <v>66.3</v>
      </c>
      <c r="G431" s="78"/>
      <c r="H431" s="167">
        <f t="shared" si="48"/>
        <v>0</v>
      </c>
      <c r="I431" s="168" t="e">
        <f t="shared" si="49"/>
        <v>#DIV/0!</v>
      </c>
      <c r="J431" s="64">
        <v>0</v>
      </c>
    </row>
    <row r="432" spans="1:10" s="58" customFormat="1" ht="12.75" customHeight="1" outlineLevel="1">
      <c r="A432" s="161" t="s">
        <v>1453</v>
      </c>
      <c r="B432" s="231" t="s">
        <v>538</v>
      </c>
      <c r="C432" s="163" t="s">
        <v>833</v>
      </c>
      <c r="D432" s="164" t="s">
        <v>1153</v>
      </c>
      <c r="E432" s="165" t="s">
        <v>29</v>
      </c>
      <c r="F432" s="233">
        <v>127.5</v>
      </c>
      <c r="G432" s="78"/>
      <c r="H432" s="167">
        <f t="shared" si="48"/>
        <v>0</v>
      </c>
      <c r="I432" s="168" t="e">
        <f t="shared" si="49"/>
        <v>#DIV/0!</v>
      </c>
      <c r="J432" s="64">
        <v>0</v>
      </c>
    </row>
    <row r="433" spans="1:10" ht="12.75" customHeight="1" outlineLevel="1">
      <c r="A433" s="161" t="s">
        <v>1454</v>
      </c>
      <c r="B433" s="231" t="s">
        <v>536</v>
      </c>
      <c r="C433" s="163" t="s">
        <v>833</v>
      </c>
      <c r="D433" s="164" t="s">
        <v>1154</v>
      </c>
      <c r="E433" s="165" t="s">
        <v>29</v>
      </c>
      <c r="F433" s="233">
        <v>147</v>
      </c>
      <c r="G433" s="78"/>
      <c r="H433" s="167">
        <f t="shared" si="48"/>
        <v>0</v>
      </c>
      <c r="I433" s="171" t="e">
        <f t="shared" si="49"/>
        <v>#DIV/0!</v>
      </c>
      <c r="J433" s="64">
        <v>0</v>
      </c>
    </row>
    <row r="434" spans="1:10" s="80" customFormat="1" ht="12.75" customHeight="1" outlineLevel="1">
      <c r="A434" s="338" t="s">
        <v>1455</v>
      </c>
      <c r="B434" s="339"/>
      <c r="C434" s="172"/>
      <c r="D434" s="192" t="s">
        <v>743</v>
      </c>
      <c r="E434" s="174"/>
      <c r="F434" s="174"/>
      <c r="G434" s="174"/>
      <c r="H434" s="174">
        <f>SUM(H435:H490)</f>
        <v>0</v>
      </c>
      <c r="I434" s="175" t="e">
        <f>H434/$G$620</f>
        <v>#DIV/0!</v>
      </c>
      <c r="J434" s="64">
        <v>0</v>
      </c>
    </row>
    <row r="435" spans="1:10" s="58" customFormat="1" ht="12.75" customHeight="1" outlineLevel="1">
      <c r="A435" s="161" t="s">
        <v>1456</v>
      </c>
      <c r="B435" s="162" t="s">
        <v>45</v>
      </c>
      <c r="C435" s="163" t="s">
        <v>832</v>
      </c>
      <c r="D435" s="164" t="s">
        <v>867</v>
      </c>
      <c r="E435" s="165" t="s">
        <v>865</v>
      </c>
      <c r="F435" s="205">
        <v>9.222000000000001</v>
      </c>
      <c r="G435" s="78"/>
      <c r="H435" s="167">
        <f aca="true" t="shared" si="50" ref="H435:H490">ROUND((F435*G435),2)</f>
        <v>0</v>
      </c>
      <c r="I435" s="168" t="e">
        <f aca="true" t="shared" si="51" ref="I435:I490">H435/$G$620</f>
        <v>#DIV/0!</v>
      </c>
      <c r="J435" s="64">
        <v>0</v>
      </c>
    </row>
    <row r="436" spans="1:10" s="58" customFormat="1" ht="12.75" customHeight="1" outlineLevel="1">
      <c r="A436" s="161" t="s">
        <v>1457</v>
      </c>
      <c r="B436" s="162" t="s">
        <v>436</v>
      </c>
      <c r="C436" s="163" t="s">
        <v>832</v>
      </c>
      <c r="D436" s="164" t="s">
        <v>868</v>
      </c>
      <c r="E436" s="165" t="s">
        <v>840</v>
      </c>
      <c r="F436" s="205">
        <v>30.74</v>
      </c>
      <c r="G436" s="78"/>
      <c r="H436" s="167">
        <f t="shared" si="50"/>
        <v>0</v>
      </c>
      <c r="I436" s="168" t="e">
        <f t="shared" si="51"/>
        <v>#DIV/0!</v>
      </c>
      <c r="J436" s="64">
        <v>0</v>
      </c>
    </row>
    <row r="437" spans="1:10" ht="12.75" customHeight="1" outlineLevel="1">
      <c r="A437" s="161" t="s">
        <v>1458</v>
      </c>
      <c r="B437" s="162" t="s">
        <v>437</v>
      </c>
      <c r="C437" s="163" t="s">
        <v>832</v>
      </c>
      <c r="D437" s="164" t="s">
        <v>880</v>
      </c>
      <c r="E437" s="165" t="s">
        <v>840</v>
      </c>
      <c r="F437" s="205">
        <v>6.660000000000001</v>
      </c>
      <c r="G437" s="78"/>
      <c r="H437" s="167">
        <f t="shared" si="50"/>
        <v>0</v>
      </c>
      <c r="I437" s="168" t="e">
        <f t="shared" si="51"/>
        <v>#DIV/0!</v>
      </c>
      <c r="J437" s="64">
        <v>0</v>
      </c>
    </row>
    <row r="438" spans="1:10" s="58" customFormat="1" ht="12.75" customHeight="1" outlineLevel="1">
      <c r="A438" s="161" t="s">
        <v>1459</v>
      </c>
      <c r="B438" s="162" t="s">
        <v>438</v>
      </c>
      <c r="C438" s="163" t="s">
        <v>832</v>
      </c>
      <c r="D438" s="164" t="s">
        <v>879</v>
      </c>
      <c r="E438" s="165" t="s">
        <v>840</v>
      </c>
      <c r="F438" s="205">
        <v>30.74</v>
      </c>
      <c r="G438" s="78"/>
      <c r="H438" s="167">
        <f t="shared" si="50"/>
        <v>0</v>
      </c>
      <c r="I438" s="168" t="e">
        <f t="shared" si="51"/>
        <v>#DIV/0!</v>
      </c>
      <c r="J438" s="64">
        <v>0</v>
      </c>
    </row>
    <row r="439" spans="1:10" s="58" customFormat="1" ht="12.75" customHeight="1" outlineLevel="1">
      <c r="A439" s="161" t="s">
        <v>1460</v>
      </c>
      <c r="B439" s="162" t="s">
        <v>352</v>
      </c>
      <c r="C439" s="163" t="s">
        <v>832</v>
      </c>
      <c r="D439" s="164" t="s">
        <v>876</v>
      </c>
      <c r="E439" s="165" t="s">
        <v>840</v>
      </c>
      <c r="F439" s="205">
        <v>30.74</v>
      </c>
      <c r="G439" s="78"/>
      <c r="H439" s="167">
        <f t="shared" si="50"/>
        <v>0</v>
      </c>
      <c r="I439" s="168" t="e">
        <f t="shared" si="51"/>
        <v>#DIV/0!</v>
      </c>
      <c r="J439" s="64">
        <v>0</v>
      </c>
    </row>
    <row r="440" spans="1:10" s="58" customFormat="1" ht="12.75" customHeight="1" outlineLevel="1">
      <c r="A440" s="161" t="s">
        <v>1461</v>
      </c>
      <c r="B440" s="162" t="s">
        <v>360</v>
      </c>
      <c r="C440" s="163" t="s">
        <v>832</v>
      </c>
      <c r="D440" s="164" t="s">
        <v>881</v>
      </c>
      <c r="E440" s="165" t="s">
        <v>840</v>
      </c>
      <c r="F440" s="205">
        <v>61.48</v>
      </c>
      <c r="G440" s="78"/>
      <c r="H440" s="167">
        <f t="shared" si="50"/>
        <v>0</v>
      </c>
      <c r="I440" s="168" t="e">
        <f t="shared" si="51"/>
        <v>#DIV/0!</v>
      </c>
      <c r="J440" s="64">
        <v>0</v>
      </c>
    </row>
    <row r="441" spans="1:10" s="58" customFormat="1" ht="12.75" customHeight="1" outlineLevel="1">
      <c r="A441" s="161" t="s">
        <v>1462</v>
      </c>
      <c r="B441" s="242" t="s">
        <v>94</v>
      </c>
      <c r="C441" s="163" t="s">
        <v>832</v>
      </c>
      <c r="D441" s="164" t="s">
        <v>1155</v>
      </c>
      <c r="E441" s="165" t="s">
        <v>865</v>
      </c>
      <c r="F441" s="243">
        <v>9.222000000000001</v>
      </c>
      <c r="G441" s="78"/>
      <c r="H441" s="167">
        <f t="shared" si="50"/>
        <v>0</v>
      </c>
      <c r="I441" s="168" t="e">
        <f t="shared" si="51"/>
        <v>#DIV/0!</v>
      </c>
      <c r="J441" s="64">
        <v>0</v>
      </c>
    </row>
    <row r="442" spans="1:10" ht="12.75" customHeight="1" outlineLevel="1">
      <c r="A442" s="161" t="s">
        <v>1463</v>
      </c>
      <c r="B442" s="162" t="s">
        <v>439</v>
      </c>
      <c r="C442" s="163" t="s">
        <v>832</v>
      </c>
      <c r="D442" s="164" t="s">
        <v>1156</v>
      </c>
      <c r="E442" s="165" t="s">
        <v>840</v>
      </c>
      <c r="F442" s="205">
        <v>86.58</v>
      </c>
      <c r="G442" s="78"/>
      <c r="H442" s="167">
        <f t="shared" si="50"/>
        <v>0</v>
      </c>
      <c r="I442" s="168" t="e">
        <f t="shared" si="51"/>
        <v>#DIV/0!</v>
      </c>
      <c r="J442" s="64">
        <v>0</v>
      </c>
    </row>
    <row r="443" spans="1:10" s="58" customFormat="1" ht="12.75" customHeight="1" outlineLevel="1">
      <c r="A443" s="161" t="s">
        <v>1464</v>
      </c>
      <c r="B443" s="162" t="s">
        <v>135</v>
      </c>
      <c r="C443" s="163" t="s">
        <v>832</v>
      </c>
      <c r="D443" s="164" t="s">
        <v>958</v>
      </c>
      <c r="E443" s="165" t="s">
        <v>171</v>
      </c>
      <c r="F443" s="205">
        <v>1</v>
      </c>
      <c r="G443" s="78"/>
      <c r="H443" s="167">
        <f t="shared" si="50"/>
        <v>0</v>
      </c>
      <c r="I443" s="168" t="e">
        <f t="shared" si="51"/>
        <v>#DIV/0!</v>
      </c>
      <c r="J443" s="64">
        <v>0</v>
      </c>
    </row>
    <row r="444" spans="1:10" s="58" customFormat="1" ht="12.75" customHeight="1" outlineLevel="1">
      <c r="A444" s="161" t="s">
        <v>1465</v>
      </c>
      <c r="B444" s="162" t="s">
        <v>414</v>
      </c>
      <c r="C444" s="163" t="s">
        <v>832</v>
      </c>
      <c r="D444" s="164" t="s">
        <v>1157</v>
      </c>
      <c r="E444" s="165" t="s">
        <v>840</v>
      </c>
      <c r="F444" s="205">
        <v>1</v>
      </c>
      <c r="G444" s="78"/>
      <c r="H444" s="167">
        <f t="shared" si="50"/>
        <v>0</v>
      </c>
      <c r="I444" s="168" t="e">
        <f t="shared" si="51"/>
        <v>#DIV/0!</v>
      </c>
      <c r="J444" s="64">
        <v>0</v>
      </c>
    </row>
    <row r="445" spans="1:10" s="58" customFormat="1" ht="12.75" customHeight="1" outlineLevel="1">
      <c r="A445" s="161" t="s">
        <v>1466</v>
      </c>
      <c r="B445" s="162" t="s">
        <v>333</v>
      </c>
      <c r="C445" s="163" t="s">
        <v>832</v>
      </c>
      <c r="D445" s="164" t="s">
        <v>1158</v>
      </c>
      <c r="E445" s="165" t="s">
        <v>840</v>
      </c>
      <c r="F445" s="205">
        <v>9.426000000000002</v>
      </c>
      <c r="G445" s="78"/>
      <c r="H445" s="167">
        <f t="shared" si="50"/>
        <v>0</v>
      </c>
      <c r="I445" s="168" t="e">
        <f t="shared" si="51"/>
        <v>#DIV/0!</v>
      </c>
      <c r="J445" s="64">
        <v>0</v>
      </c>
    </row>
    <row r="446" spans="1:10" s="58" customFormat="1" ht="12.75" customHeight="1" outlineLevel="1">
      <c r="A446" s="161" t="s">
        <v>1467</v>
      </c>
      <c r="B446" s="162" t="s">
        <v>412</v>
      </c>
      <c r="C446" s="163" t="s">
        <v>832</v>
      </c>
      <c r="D446" s="164" t="s">
        <v>892</v>
      </c>
      <c r="E446" s="165" t="s">
        <v>840</v>
      </c>
      <c r="F446" s="205">
        <v>1</v>
      </c>
      <c r="G446" s="78"/>
      <c r="H446" s="167">
        <f t="shared" si="50"/>
        <v>0</v>
      </c>
      <c r="I446" s="168" t="e">
        <f t="shared" si="51"/>
        <v>#DIV/0!</v>
      </c>
      <c r="J446" s="64">
        <v>0</v>
      </c>
    </row>
    <row r="447" spans="1:10" ht="12.75" customHeight="1" outlineLevel="1">
      <c r="A447" s="161" t="s">
        <v>1468</v>
      </c>
      <c r="B447" s="162" t="s">
        <v>138</v>
      </c>
      <c r="C447" s="163" t="s">
        <v>832</v>
      </c>
      <c r="D447" s="164" t="s">
        <v>964</v>
      </c>
      <c r="E447" s="165" t="s">
        <v>840</v>
      </c>
      <c r="F447" s="205">
        <v>1</v>
      </c>
      <c r="G447" s="78"/>
      <c r="H447" s="167">
        <f t="shared" si="50"/>
        <v>0</v>
      </c>
      <c r="I447" s="168" t="e">
        <f t="shared" si="51"/>
        <v>#DIV/0!</v>
      </c>
      <c r="J447" s="64">
        <v>0</v>
      </c>
    </row>
    <row r="448" spans="1:10" s="58" customFormat="1" ht="12.75" customHeight="1" outlineLevel="1">
      <c r="A448" s="161" t="s">
        <v>1469</v>
      </c>
      <c r="B448" s="162" t="s">
        <v>501</v>
      </c>
      <c r="C448" s="163" t="s">
        <v>832</v>
      </c>
      <c r="D448" s="164" t="s">
        <v>1159</v>
      </c>
      <c r="E448" s="165" t="s">
        <v>840</v>
      </c>
      <c r="F448" s="205">
        <v>4.460000000000001</v>
      </c>
      <c r="G448" s="78"/>
      <c r="H448" s="167">
        <f t="shared" si="50"/>
        <v>0</v>
      </c>
      <c r="I448" s="168" t="e">
        <f t="shared" si="51"/>
        <v>#DIV/0!</v>
      </c>
      <c r="J448" s="64">
        <v>0</v>
      </c>
    </row>
    <row r="449" spans="1:10" s="58" customFormat="1" ht="12.75" customHeight="1" outlineLevel="1">
      <c r="A449" s="161" t="s">
        <v>1470</v>
      </c>
      <c r="B449" s="162" t="s">
        <v>440</v>
      </c>
      <c r="C449" s="163" t="s">
        <v>832</v>
      </c>
      <c r="D449" s="164" t="s">
        <v>1160</v>
      </c>
      <c r="E449" s="165" t="s">
        <v>840</v>
      </c>
      <c r="F449" s="205">
        <v>2.52</v>
      </c>
      <c r="G449" s="78"/>
      <c r="H449" s="167">
        <f t="shared" si="50"/>
        <v>0</v>
      </c>
      <c r="I449" s="168" t="e">
        <f t="shared" si="51"/>
        <v>#DIV/0!</v>
      </c>
      <c r="J449" s="64">
        <v>0</v>
      </c>
    </row>
    <row r="450" spans="1:10" ht="12.75" customHeight="1" outlineLevel="1">
      <c r="A450" s="161" t="s">
        <v>1471</v>
      </c>
      <c r="B450" s="162" t="s">
        <v>441</v>
      </c>
      <c r="C450" s="163" t="s">
        <v>832</v>
      </c>
      <c r="D450" s="164" t="s">
        <v>1161</v>
      </c>
      <c r="E450" s="165" t="s">
        <v>840</v>
      </c>
      <c r="F450" s="205">
        <v>15.579999999999998</v>
      </c>
      <c r="G450" s="78"/>
      <c r="H450" s="167">
        <f t="shared" si="50"/>
        <v>0</v>
      </c>
      <c r="I450" s="168" t="e">
        <f t="shared" si="51"/>
        <v>#DIV/0!</v>
      </c>
      <c r="J450" s="64">
        <v>0</v>
      </c>
    </row>
    <row r="451" spans="1:10" s="58" customFormat="1" ht="12.75" customHeight="1" outlineLevel="1">
      <c r="A451" s="161" t="s">
        <v>1472</v>
      </c>
      <c r="B451" s="231" t="s">
        <v>73</v>
      </c>
      <c r="C451" s="163" t="s">
        <v>832</v>
      </c>
      <c r="D451" s="164" t="s">
        <v>885</v>
      </c>
      <c r="E451" s="165" t="s">
        <v>840</v>
      </c>
      <c r="F451" s="233">
        <v>17.95</v>
      </c>
      <c r="G451" s="78"/>
      <c r="H451" s="167">
        <f t="shared" si="50"/>
        <v>0</v>
      </c>
      <c r="I451" s="168" t="e">
        <f t="shared" si="51"/>
        <v>#DIV/0!</v>
      </c>
      <c r="J451" s="64">
        <v>0</v>
      </c>
    </row>
    <row r="452" spans="1:10" s="58" customFormat="1" ht="12.75" customHeight="1" outlineLevel="1">
      <c r="A452" s="161" t="s">
        <v>1473</v>
      </c>
      <c r="B452" s="231" t="s">
        <v>442</v>
      </c>
      <c r="C452" s="163" t="s">
        <v>832</v>
      </c>
      <c r="D452" s="164" t="s">
        <v>990</v>
      </c>
      <c r="E452" s="165" t="s">
        <v>840</v>
      </c>
      <c r="F452" s="233">
        <v>17.95</v>
      </c>
      <c r="G452" s="78"/>
      <c r="H452" s="167">
        <f t="shared" si="50"/>
        <v>0</v>
      </c>
      <c r="I452" s="168" t="e">
        <f t="shared" si="51"/>
        <v>#DIV/0!</v>
      </c>
      <c r="J452" s="64">
        <v>0</v>
      </c>
    </row>
    <row r="453" spans="1:10" s="58" customFormat="1" ht="12.75" customHeight="1" outlineLevel="1">
      <c r="A453" s="161" t="s">
        <v>1474</v>
      </c>
      <c r="B453" s="231" t="s">
        <v>399</v>
      </c>
      <c r="C453" s="163" t="s">
        <v>832</v>
      </c>
      <c r="D453" s="164" t="s">
        <v>991</v>
      </c>
      <c r="E453" s="165" t="s">
        <v>840</v>
      </c>
      <c r="F453" s="233">
        <v>17.95</v>
      </c>
      <c r="G453" s="78"/>
      <c r="H453" s="167">
        <f t="shared" si="50"/>
        <v>0</v>
      </c>
      <c r="I453" s="168" t="e">
        <f t="shared" si="51"/>
        <v>#DIV/0!</v>
      </c>
      <c r="J453" s="64">
        <v>0</v>
      </c>
    </row>
    <row r="454" spans="1:10" s="58" customFormat="1" ht="12.75" customHeight="1" outlineLevel="1">
      <c r="A454" s="161" t="s">
        <v>1475</v>
      </c>
      <c r="B454" s="231" t="s">
        <v>443</v>
      </c>
      <c r="C454" s="163" t="s">
        <v>832</v>
      </c>
      <c r="D454" s="164" t="s">
        <v>895</v>
      </c>
      <c r="E454" s="165" t="s">
        <v>840</v>
      </c>
      <c r="F454" s="233">
        <v>62.24</v>
      </c>
      <c r="G454" s="78"/>
      <c r="H454" s="167">
        <f t="shared" si="50"/>
        <v>0</v>
      </c>
      <c r="I454" s="168" t="e">
        <f t="shared" si="51"/>
        <v>#DIV/0!</v>
      </c>
      <c r="J454" s="64">
        <v>0</v>
      </c>
    </row>
    <row r="455" spans="1:10" ht="12.75" customHeight="1" outlineLevel="1">
      <c r="A455" s="161" t="s">
        <v>1476</v>
      </c>
      <c r="B455" s="231" t="s">
        <v>227</v>
      </c>
      <c r="C455" s="163" t="s">
        <v>832</v>
      </c>
      <c r="D455" s="164" t="s">
        <v>895</v>
      </c>
      <c r="E455" s="165" t="s">
        <v>840</v>
      </c>
      <c r="F455" s="233">
        <v>51.12</v>
      </c>
      <c r="G455" s="78"/>
      <c r="H455" s="167">
        <f t="shared" si="50"/>
        <v>0</v>
      </c>
      <c r="I455" s="168" t="e">
        <f t="shared" si="51"/>
        <v>#DIV/0!</v>
      </c>
      <c r="J455" s="64">
        <v>0</v>
      </c>
    </row>
    <row r="456" spans="1:10" s="58" customFormat="1" ht="12.75" customHeight="1" outlineLevel="1">
      <c r="A456" s="161" t="s">
        <v>1477</v>
      </c>
      <c r="B456" s="231" t="s">
        <v>444</v>
      </c>
      <c r="C456" s="163" t="s">
        <v>832</v>
      </c>
      <c r="D456" s="164" t="s">
        <v>1162</v>
      </c>
      <c r="E456" s="165" t="s">
        <v>171</v>
      </c>
      <c r="F456" s="233">
        <v>1</v>
      </c>
      <c r="G456" s="78"/>
      <c r="H456" s="167">
        <f t="shared" si="50"/>
        <v>0</v>
      </c>
      <c r="I456" s="168" t="e">
        <f t="shared" si="51"/>
        <v>#DIV/0!</v>
      </c>
      <c r="J456" s="64">
        <v>0</v>
      </c>
    </row>
    <row r="457" spans="1:10" s="58" customFormat="1" ht="12.75" customHeight="1" outlineLevel="1">
      <c r="A457" s="161" t="s">
        <v>1478</v>
      </c>
      <c r="B457" s="231" t="s">
        <v>445</v>
      </c>
      <c r="C457" s="163" t="s">
        <v>832</v>
      </c>
      <c r="D457" s="164" t="s">
        <v>1163</v>
      </c>
      <c r="E457" s="165" t="s">
        <v>1164</v>
      </c>
      <c r="F457" s="233">
        <v>1</v>
      </c>
      <c r="G457" s="78"/>
      <c r="H457" s="167">
        <f t="shared" si="50"/>
        <v>0</v>
      </c>
      <c r="I457" s="168" t="e">
        <f t="shared" si="51"/>
        <v>#DIV/0!</v>
      </c>
      <c r="J457" s="64">
        <v>0</v>
      </c>
    </row>
    <row r="458" spans="1:10" s="58" customFormat="1" ht="12.75" customHeight="1" outlineLevel="1">
      <c r="A458" s="161" t="s">
        <v>1479</v>
      </c>
      <c r="B458" s="231" t="s">
        <v>446</v>
      </c>
      <c r="C458" s="163" t="s">
        <v>832</v>
      </c>
      <c r="D458" s="164" t="s">
        <v>1165</v>
      </c>
      <c r="E458" s="165" t="s">
        <v>171</v>
      </c>
      <c r="F458" s="233">
        <v>6</v>
      </c>
      <c r="G458" s="78"/>
      <c r="H458" s="167">
        <f t="shared" si="50"/>
        <v>0</v>
      </c>
      <c r="I458" s="168" t="e">
        <f t="shared" si="51"/>
        <v>#DIV/0!</v>
      </c>
      <c r="J458" s="64">
        <v>0</v>
      </c>
    </row>
    <row r="459" spans="1:10" s="58" customFormat="1" ht="12.75" customHeight="1" outlineLevel="1">
      <c r="A459" s="161" t="s">
        <v>1480</v>
      </c>
      <c r="B459" s="231" t="s">
        <v>447</v>
      </c>
      <c r="C459" s="163" t="s">
        <v>832</v>
      </c>
      <c r="D459" s="164" t="s">
        <v>1166</v>
      </c>
      <c r="E459" s="165" t="s">
        <v>171</v>
      </c>
      <c r="F459" s="233">
        <v>3</v>
      </c>
      <c r="G459" s="78"/>
      <c r="H459" s="167">
        <f t="shared" si="50"/>
        <v>0</v>
      </c>
      <c r="I459" s="168" t="e">
        <f t="shared" si="51"/>
        <v>#DIV/0!</v>
      </c>
      <c r="J459" s="64">
        <v>0</v>
      </c>
    </row>
    <row r="460" spans="1:10" ht="12.75" customHeight="1" outlineLevel="1">
      <c r="A460" s="161" t="s">
        <v>1481</v>
      </c>
      <c r="B460" s="231" t="s">
        <v>448</v>
      </c>
      <c r="C460" s="163" t="s">
        <v>832</v>
      </c>
      <c r="D460" s="164" t="s">
        <v>1167</v>
      </c>
      <c r="E460" s="165" t="s">
        <v>171</v>
      </c>
      <c r="F460" s="233">
        <v>3</v>
      </c>
      <c r="G460" s="78"/>
      <c r="H460" s="167">
        <f t="shared" si="50"/>
        <v>0</v>
      </c>
      <c r="I460" s="168" t="e">
        <f t="shared" si="51"/>
        <v>#DIV/0!</v>
      </c>
      <c r="J460" s="64">
        <v>0</v>
      </c>
    </row>
    <row r="461" spans="1:10" s="58" customFormat="1" ht="12.75" customHeight="1" outlineLevel="1">
      <c r="A461" s="161" t="s">
        <v>1482</v>
      </c>
      <c r="B461" s="231" t="s">
        <v>449</v>
      </c>
      <c r="C461" s="163" t="s">
        <v>832</v>
      </c>
      <c r="D461" s="164" t="s">
        <v>1168</v>
      </c>
      <c r="E461" s="165" t="s">
        <v>171</v>
      </c>
      <c r="F461" s="233">
        <v>3</v>
      </c>
      <c r="G461" s="78"/>
      <c r="H461" s="167">
        <f t="shared" si="50"/>
        <v>0</v>
      </c>
      <c r="I461" s="168" t="e">
        <f t="shared" si="51"/>
        <v>#DIV/0!</v>
      </c>
      <c r="J461" s="64">
        <v>0</v>
      </c>
    </row>
    <row r="462" spans="1:10" s="58" customFormat="1" ht="12.75" customHeight="1" outlineLevel="1">
      <c r="A462" s="161" t="s">
        <v>1483</v>
      </c>
      <c r="B462" s="231" t="s">
        <v>783</v>
      </c>
      <c r="C462" s="163" t="s">
        <v>832</v>
      </c>
      <c r="D462" s="164" t="s">
        <v>1169</v>
      </c>
      <c r="E462" s="165" t="s">
        <v>171</v>
      </c>
      <c r="F462" s="233">
        <v>3</v>
      </c>
      <c r="G462" s="78"/>
      <c r="H462" s="167">
        <f t="shared" si="50"/>
        <v>0</v>
      </c>
      <c r="I462" s="168" t="e">
        <f t="shared" si="51"/>
        <v>#DIV/0!</v>
      </c>
      <c r="J462" s="64">
        <v>0</v>
      </c>
    </row>
    <row r="463" spans="1:10" ht="12.75" customHeight="1" outlineLevel="1">
      <c r="A463" s="161" t="s">
        <v>1484</v>
      </c>
      <c r="B463" s="231" t="s">
        <v>450</v>
      </c>
      <c r="C463" s="163" t="s">
        <v>832</v>
      </c>
      <c r="D463" s="164" t="s">
        <v>1170</v>
      </c>
      <c r="E463" s="165" t="s">
        <v>171</v>
      </c>
      <c r="F463" s="233">
        <v>3</v>
      </c>
      <c r="G463" s="78"/>
      <c r="H463" s="167">
        <f t="shared" si="50"/>
        <v>0</v>
      </c>
      <c r="I463" s="168" t="e">
        <f t="shared" si="51"/>
        <v>#DIV/0!</v>
      </c>
      <c r="J463" s="64">
        <v>0</v>
      </c>
    </row>
    <row r="464" spans="1:10" s="58" customFormat="1" ht="12.75" customHeight="1" outlineLevel="1">
      <c r="A464" s="161" t="s">
        <v>1485</v>
      </c>
      <c r="B464" s="231" t="s">
        <v>451</v>
      </c>
      <c r="C464" s="163" t="s">
        <v>832</v>
      </c>
      <c r="D464" s="164" t="s">
        <v>1171</v>
      </c>
      <c r="E464" s="165" t="s">
        <v>171</v>
      </c>
      <c r="F464" s="233">
        <v>3</v>
      </c>
      <c r="G464" s="78"/>
      <c r="H464" s="167">
        <f t="shared" si="50"/>
        <v>0</v>
      </c>
      <c r="I464" s="168" t="e">
        <f t="shared" si="51"/>
        <v>#DIV/0!</v>
      </c>
      <c r="J464" s="64">
        <v>0</v>
      </c>
    </row>
    <row r="465" spans="1:10" s="58" customFormat="1" ht="12.75" customHeight="1" outlineLevel="1">
      <c r="A465" s="161" t="s">
        <v>1486</v>
      </c>
      <c r="B465" s="231" t="s">
        <v>452</v>
      </c>
      <c r="C465" s="163" t="s">
        <v>832</v>
      </c>
      <c r="D465" s="164" t="s">
        <v>1172</v>
      </c>
      <c r="E465" s="165" t="s">
        <v>29</v>
      </c>
      <c r="F465" s="233">
        <v>68.46</v>
      </c>
      <c r="G465" s="78"/>
      <c r="H465" s="167">
        <f t="shared" si="50"/>
        <v>0</v>
      </c>
      <c r="I465" s="168" t="e">
        <f t="shared" si="51"/>
        <v>#DIV/0!</v>
      </c>
      <c r="J465" s="64">
        <v>0</v>
      </c>
    </row>
    <row r="466" spans="1:10" s="58" customFormat="1" ht="12.75" customHeight="1" outlineLevel="1">
      <c r="A466" s="161" t="s">
        <v>1487</v>
      </c>
      <c r="B466" s="231" t="s">
        <v>453</v>
      </c>
      <c r="C466" s="163" t="s">
        <v>832</v>
      </c>
      <c r="D466" s="164" t="s">
        <v>1173</v>
      </c>
      <c r="E466" s="165" t="s">
        <v>29</v>
      </c>
      <c r="F466" s="233">
        <v>22.82</v>
      </c>
      <c r="G466" s="78"/>
      <c r="H466" s="167">
        <f t="shared" si="50"/>
        <v>0</v>
      </c>
      <c r="I466" s="168" t="e">
        <f t="shared" si="51"/>
        <v>#DIV/0!</v>
      </c>
      <c r="J466" s="64">
        <v>0</v>
      </c>
    </row>
    <row r="467" spans="1:10" s="58" customFormat="1" ht="12.75" customHeight="1" outlineLevel="1">
      <c r="A467" s="161" t="s">
        <v>1488</v>
      </c>
      <c r="B467" s="231" t="s">
        <v>454</v>
      </c>
      <c r="C467" s="163" t="s">
        <v>832</v>
      </c>
      <c r="D467" s="164" t="s">
        <v>1174</v>
      </c>
      <c r="E467" s="165" t="s">
        <v>171</v>
      </c>
      <c r="F467" s="233">
        <v>4</v>
      </c>
      <c r="G467" s="78"/>
      <c r="H467" s="167">
        <f t="shared" si="50"/>
        <v>0</v>
      </c>
      <c r="I467" s="168" t="e">
        <f t="shared" si="51"/>
        <v>#DIV/0!</v>
      </c>
      <c r="J467" s="64">
        <v>0</v>
      </c>
    </row>
    <row r="468" spans="1:10" ht="12.75" customHeight="1" outlineLevel="1">
      <c r="A468" s="161" t="s">
        <v>1489</v>
      </c>
      <c r="B468" s="231" t="s">
        <v>455</v>
      </c>
      <c r="C468" s="163" t="s">
        <v>832</v>
      </c>
      <c r="D468" s="164" t="s">
        <v>1175</v>
      </c>
      <c r="E468" s="165" t="s">
        <v>171</v>
      </c>
      <c r="F468" s="233">
        <v>15</v>
      </c>
      <c r="G468" s="78"/>
      <c r="H468" s="167">
        <f t="shared" si="50"/>
        <v>0</v>
      </c>
      <c r="I468" s="168" t="e">
        <f t="shared" si="51"/>
        <v>#DIV/0!</v>
      </c>
      <c r="J468" s="64">
        <v>0</v>
      </c>
    </row>
    <row r="469" spans="1:10" s="58" customFormat="1" ht="12.75" customHeight="1" outlineLevel="1">
      <c r="A469" s="161" t="s">
        <v>1490</v>
      </c>
      <c r="B469" s="231" t="s">
        <v>470</v>
      </c>
      <c r="C469" s="163" t="s">
        <v>832</v>
      </c>
      <c r="D469" s="164" t="s">
        <v>1176</v>
      </c>
      <c r="E469" s="165" t="s">
        <v>171</v>
      </c>
      <c r="F469" s="233">
        <v>3</v>
      </c>
      <c r="G469" s="78"/>
      <c r="H469" s="167">
        <f t="shared" si="50"/>
        <v>0</v>
      </c>
      <c r="I469" s="168" t="e">
        <f t="shared" si="51"/>
        <v>#DIV/0!</v>
      </c>
      <c r="J469" s="64">
        <v>0</v>
      </c>
    </row>
    <row r="470" spans="1:10" s="58" customFormat="1" ht="12.75" customHeight="1" outlineLevel="1">
      <c r="A470" s="161" t="s">
        <v>1491</v>
      </c>
      <c r="B470" s="231" t="s">
        <v>456</v>
      </c>
      <c r="C470" s="163" t="s">
        <v>832</v>
      </c>
      <c r="D470" s="164" t="s">
        <v>1177</v>
      </c>
      <c r="E470" s="165" t="s">
        <v>171</v>
      </c>
      <c r="F470" s="233">
        <v>1</v>
      </c>
      <c r="G470" s="78"/>
      <c r="H470" s="167">
        <f t="shared" si="50"/>
        <v>0</v>
      </c>
      <c r="I470" s="168" t="e">
        <f t="shared" si="51"/>
        <v>#DIV/0!</v>
      </c>
      <c r="J470" s="64">
        <v>0</v>
      </c>
    </row>
    <row r="471" spans="1:10" s="58" customFormat="1" ht="12.75" customHeight="1" outlineLevel="1">
      <c r="A471" s="161" t="s">
        <v>1492</v>
      </c>
      <c r="B471" s="231" t="s">
        <v>457</v>
      </c>
      <c r="C471" s="163" t="s">
        <v>832</v>
      </c>
      <c r="D471" s="164" t="s">
        <v>1178</v>
      </c>
      <c r="E471" s="165" t="s">
        <v>1179</v>
      </c>
      <c r="F471" s="233">
        <v>1</v>
      </c>
      <c r="G471" s="78"/>
      <c r="H471" s="167">
        <f t="shared" si="50"/>
        <v>0</v>
      </c>
      <c r="I471" s="168" t="e">
        <f t="shared" si="51"/>
        <v>#DIV/0!</v>
      </c>
      <c r="J471" s="64">
        <v>0</v>
      </c>
    </row>
    <row r="472" spans="1:10" s="58" customFormat="1" ht="12.75" customHeight="1" outlineLevel="1">
      <c r="A472" s="161" t="s">
        <v>1493</v>
      </c>
      <c r="B472" s="231" t="s">
        <v>458</v>
      </c>
      <c r="C472" s="163" t="s">
        <v>832</v>
      </c>
      <c r="D472" s="164" t="s">
        <v>1180</v>
      </c>
      <c r="E472" s="165" t="s">
        <v>171</v>
      </c>
      <c r="F472" s="233">
        <v>1</v>
      </c>
      <c r="G472" s="78"/>
      <c r="H472" s="167">
        <f t="shared" si="50"/>
        <v>0</v>
      </c>
      <c r="I472" s="168" t="e">
        <f t="shared" si="51"/>
        <v>#DIV/0!</v>
      </c>
      <c r="J472" s="64">
        <v>0</v>
      </c>
    </row>
    <row r="473" spans="1:10" ht="12.75" customHeight="1" outlineLevel="1">
      <c r="A473" s="161" t="s">
        <v>1494</v>
      </c>
      <c r="B473" s="244" t="s">
        <v>505</v>
      </c>
      <c r="C473" s="163" t="s">
        <v>835</v>
      </c>
      <c r="D473" s="164" t="s">
        <v>1181</v>
      </c>
      <c r="E473" s="165" t="s">
        <v>171</v>
      </c>
      <c r="F473" s="233">
        <v>3</v>
      </c>
      <c r="G473" s="78"/>
      <c r="H473" s="167">
        <f t="shared" si="50"/>
        <v>0</v>
      </c>
      <c r="I473" s="168" t="e">
        <f t="shared" si="51"/>
        <v>#DIV/0!</v>
      </c>
      <c r="J473" s="64">
        <v>0</v>
      </c>
    </row>
    <row r="474" spans="1:10" s="58" customFormat="1" ht="12.75" customHeight="1" outlineLevel="1">
      <c r="A474" s="161" t="s">
        <v>1495</v>
      </c>
      <c r="B474" s="231" t="s">
        <v>459</v>
      </c>
      <c r="C474" s="163" t="s">
        <v>832</v>
      </c>
      <c r="D474" s="164" t="s">
        <v>1182</v>
      </c>
      <c r="E474" s="165" t="s">
        <v>171</v>
      </c>
      <c r="F474" s="233">
        <v>1</v>
      </c>
      <c r="G474" s="78"/>
      <c r="H474" s="167">
        <f t="shared" si="50"/>
        <v>0</v>
      </c>
      <c r="I474" s="168" t="e">
        <f t="shared" si="51"/>
        <v>#DIV/0!</v>
      </c>
      <c r="J474" s="64">
        <v>0</v>
      </c>
    </row>
    <row r="475" spans="1:10" s="58" customFormat="1" ht="12.75" customHeight="1" outlineLevel="1">
      <c r="A475" s="161" t="s">
        <v>1496</v>
      </c>
      <c r="B475" s="231" t="s">
        <v>269</v>
      </c>
      <c r="C475" s="163" t="s">
        <v>832</v>
      </c>
      <c r="D475" s="164" t="s">
        <v>1118</v>
      </c>
      <c r="E475" s="165" t="s">
        <v>171</v>
      </c>
      <c r="F475" s="233">
        <v>2</v>
      </c>
      <c r="G475" s="78"/>
      <c r="H475" s="167">
        <f t="shared" si="50"/>
        <v>0</v>
      </c>
      <c r="I475" s="168" t="e">
        <f t="shared" si="51"/>
        <v>#DIV/0!</v>
      </c>
      <c r="J475" s="64">
        <v>0</v>
      </c>
    </row>
    <row r="476" spans="1:10" s="58" customFormat="1" ht="12.75" customHeight="1" outlineLevel="1">
      <c r="A476" s="161" t="s">
        <v>1497</v>
      </c>
      <c r="B476" s="231" t="s">
        <v>460</v>
      </c>
      <c r="C476" s="163" t="s">
        <v>832</v>
      </c>
      <c r="D476" s="164" t="s">
        <v>1183</v>
      </c>
      <c r="E476" s="165" t="s">
        <v>171</v>
      </c>
      <c r="F476" s="233">
        <v>5</v>
      </c>
      <c r="G476" s="78"/>
      <c r="H476" s="167">
        <f t="shared" si="50"/>
        <v>0</v>
      </c>
      <c r="I476" s="168" t="e">
        <f t="shared" si="51"/>
        <v>#DIV/0!</v>
      </c>
      <c r="J476" s="64">
        <v>0</v>
      </c>
    </row>
    <row r="477" spans="1:10" s="58" customFormat="1" ht="12.75" customHeight="1" outlineLevel="1">
      <c r="A477" s="161" t="s">
        <v>1498</v>
      </c>
      <c r="B477" s="231" t="s">
        <v>461</v>
      </c>
      <c r="C477" s="163" t="s">
        <v>832</v>
      </c>
      <c r="D477" s="164" t="s">
        <v>1184</v>
      </c>
      <c r="E477" s="165" t="s">
        <v>1164</v>
      </c>
      <c r="F477" s="233">
        <v>1</v>
      </c>
      <c r="G477" s="78"/>
      <c r="H477" s="167">
        <f t="shared" si="50"/>
        <v>0</v>
      </c>
      <c r="I477" s="168" t="e">
        <f t="shared" si="51"/>
        <v>#DIV/0!</v>
      </c>
      <c r="J477" s="64">
        <v>0</v>
      </c>
    </row>
    <row r="478" spans="1:10" ht="12.75" customHeight="1" outlineLevel="1">
      <c r="A478" s="161" t="s">
        <v>1499</v>
      </c>
      <c r="B478" s="231" t="s">
        <v>462</v>
      </c>
      <c r="C478" s="163" t="s">
        <v>832</v>
      </c>
      <c r="D478" s="164" t="s">
        <v>1185</v>
      </c>
      <c r="E478" s="165" t="s">
        <v>171</v>
      </c>
      <c r="F478" s="233">
        <v>2</v>
      </c>
      <c r="G478" s="78"/>
      <c r="H478" s="167">
        <f t="shared" si="50"/>
        <v>0</v>
      </c>
      <c r="I478" s="168" t="e">
        <f t="shared" si="51"/>
        <v>#DIV/0!</v>
      </c>
      <c r="J478" s="64">
        <v>0</v>
      </c>
    </row>
    <row r="479" spans="1:10" s="58" customFormat="1" ht="12.75" customHeight="1" outlineLevel="1">
      <c r="A479" s="161" t="s">
        <v>1500</v>
      </c>
      <c r="B479" s="231" t="s">
        <v>463</v>
      </c>
      <c r="C479" s="163" t="s">
        <v>832</v>
      </c>
      <c r="D479" s="164" t="s">
        <v>1186</v>
      </c>
      <c r="E479" s="165" t="s">
        <v>29</v>
      </c>
      <c r="F479" s="233">
        <v>9</v>
      </c>
      <c r="G479" s="78"/>
      <c r="H479" s="167">
        <f t="shared" si="50"/>
        <v>0</v>
      </c>
      <c r="I479" s="168" t="e">
        <f t="shared" si="51"/>
        <v>#DIV/0!</v>
      </c>
      <c r="J479" s="64">
        <v>0</v>
      </c>
    </row>
    <row r="480" spans="1:10" s="58" customFormat="1" ht="12.75" customHeight="1" outlineLevel="1">
      <c r="A480" s="161" t="s">
        <v>1501</v>
      </c>
      <c r="B480" s="231" t="s">
        <v>464</v>
      </c>
      <c r="C480" s="163" t="s">
        <v>832</v>
      </c>
      <c r="D480" s="164" t="s">
        <v>1187</v>
      </c>
      <c r="E480" s="165" t="s">
        <v>171</v>
      </c>
      <c r="F480" s="233">
        <v>5</v>
      </c>
      <c r="G480" s="78"/>
      <c r="H480" s="167">
        <f t="shared" si="50"/>
        <v>0</v>
      </c>
      <c r="I480" s="168" t="e">
        <f t="shared" si="51"/>
        <v>#DIV/0!</v>
      </c>
      <c r="J480" s="64">
        <v>0</v>
      </c>
    </row>
    <row r="481" spans="1:10" ht="12.75" customHeight="1" outlineLevel="1">
      <c r="A481" s="161" t="s">
        <v>1502</v>
      </c>
      <c r="B481" s="231" t="s">
        <v>465</v>
      </c>
      <c r="C481" s="163" t="s">
        <v>832</v>
      </c>
      <c r="D481" s="164" t="s">
        <v>1188</v>
      </c>
      <c r="E481" s="165" t="s">
        <v>171</v>
      </c>
      <c r="F481" s="233">
        <v>1</v>
      </c>
      <c r="G481" s="78"/>
      <c r="H481" s="167">
        <f t="shared" si="50"/>
        <v>0</v>
      </c>
      <c r="I481" s="168" t="e">
        <f t="shared" si="51"/>
        <v>#DIV/0!</v>
      </c>
      <c r="J481" s="64">
        <v>0</v>
      </c>
    </row>
    <row r="482" spans="1:10" s="58" customFormat="1" ht="12.75" customHeight="1" outlineLevel="1">
      <c r="A482" s="161" t="s">
        <v>1503</v>
      </c>
      <c r="B482" s="231" t="s">
        <v>466</v>
      </c>
      <c r="C482" s="163" t="s">
        <v>832</v>
      </c>
      <c r="D482" s="164" t="s">
        <v>1189</v>
      </c>
      <c r="E482" s="165" t="s">
        <v>840</v>
      </c>
      <c r="F482" s="233">
        <v>4</v>
      </c>
      <c r="G482" s="78"/>
      <c r="H482" s="167">
        <f t="shared" si="50"/>
        <v>0</v>
      </c>
      <c r="I482" s="168" t="e">
        <f t="shared" si="51"/>
        <v>#DIV/0!</v>
      </c>
      <c r="J482" s="64">
        <v>0</v>
      </c>
    </row>
    <row r="483" spans="1:10" s="58" customFormat="1" ht="12.75" customHeight="1" outlineLevel="1">
      <c r="A483" s="161" t="s">
        <v>1504</v>
      </c>
      <c r="B483" s="231" t="s">
        <v>467</v>
      </c>
      <c r="C483" s="163" t="s">
        <v>832</v>
      </c>
      <c r="D483" s="164" t="s">
        <v>1190</v>
      </c>
      <c r="E483" s="165" t="s">
        <v>171</v>
      </c>
      <c r="F483" s="233">
        <v>1</v>
      </c>
      <c r="G483" s="78"/>
      <c r="H483" s="167">
        <f t="shared" si="50"/>
        <v>0</v>
      </c>
      <c r="I483" s="168" t="e">
        <f t="shared" si="51"/>
        <v>#DIV/0!</v>
      </c>
      <c r="J483" s="64">
        <v>0</v>
      </c>
    </row>
    <row r="484" spans="1:10" s="58" customFormat="1" ht="12.75" customHeight="1" outlineLevel="1">
      <c r="A484" s="161" t="s">
        <v>1505</v>
      </c>
      <c r="B484" s="231" t="s">
        <v>468</v>
      </c>
      <c r="C484" s="163" t="s">
        <v>832</v>
      </c>
      <c r="D484" s="164" t="s">
        <v>1191</v>
      </c>
      <c r="E484" s="165" t="s">
        <v>171</v>
      </c>
      <c r="F484" s="233">
        <v>1</v>
      </c>
      <c r="G484" s="78"/>
      <c r="H484" s="167">
        <f t="shared" si="50"/>
        <v>0</v>
      </c>
      <c r="I484" s="168" t="e">
        <f t="shared" si="51"/>
        <v>#DIV/0!</v>
      </c>
      <c r="J484" s="64">
        <v>0</v>
      </c>
    </row>
    <row r="485" spans="1:10" s="58" customFormat="1" ht="12.75" customHeight="1" outlineLevel="1">
      <c r="A485" s="161" t="s">
        <v>1506</v>
      </c>
      <c r="B485" s="231" t="s">
        <v>384</v>
      </c>
      <c r="C485" s="163" t="s">
        <v>832</v>
      </c>
      <c r="D485" s="164" t="s">
        <v>1117</v>
      </c>
      <c r="E485" s="165" t="s">
        <v>171</v>
      </c>
      <c r="F485" s="233">
        <v>2</v>
      </c>
      <c r="G485" s="78"/>
      <c r="H485" s="167">
        <f t="shared" si="50"/>
        <v>0</v>
      </c>
      <c r="I485" s="168" t="e">
        <f t="shared" si="51"/>
        <v>#DIV/0!</v>
      </c>
      <c r="J485" s="64">
        <v>0</v>
      </c>
    </row>
    <row r="486" spans="1:10" ht="12.75" customHeight="1" outlineLevel="1">
      <c r="A486" s="161" t="s">
        <v>1507</v>
      </c>
      <c r="B486" s="231" t="s">
        <v>390</v>
      </c>
      <c r="C486" s="163" t="s">
        <v>832</v>
      </c>
      <c r="D486" s="164" t="s">
        <v>1126</v>
      </c>
      <c r="E486" s="165" t="s">
        <v>171</v>
      </c>
      <c r="F486" s="233">
        <v>7</v>
      </c>
      <c r="G486" s="78"/>
      <c r="H486" s="167">
        <f t="shared" si="50"/>
        <v>0</v>
      </c>
      <c r="I486" s="168" t="e">
        <f t="shared" si="51"/>
        <v>#DIV/0!</v>
      </c>
      <c r="J486" s="64">
        <v>0</v>
      </c>
    </row>
    <row r="487" spans="1:10" s="58" customFormat="1" ht="12.75" customHeight="1" outlineLevel="1">
      <c r="A487" s="161" t="s">
        <v>1508</v>
      </c>
      <c r="B487" s="231" t="s">
        <v>297</v>
      </c>
      <c r="C487" s="163" t="s">
        <v>832</v>
      </c>
      <c r="D487" s="164" t="s">
        <v>1131</v>
      </c>
      <c r="E487" s="165" t="s">
        <v>171</v>
      </c>
      <c r="F487" s="233">
        <v>8</v>
      </c>
      <c r="G487" s="78"/>
      <c r="H487" s="167">
        <f t="shared" si="50"/>
        <v>0</v>
      </c>
      <c r="I487" s="168" t="e">
        <f t="shared" si="51"/>
        <v>#DIV/0!</v>
      </c>
      <c r="J487" s="64">
        <v>0</v>
      </c>
    </row>
    <row r="488" spans="1:10" s="58" customFormat="1" ht="12.75" customHeight="1" outlineLevel="1">
      <c r="A488" s="161" t="s">
        <v>1509</v>
      </c>
      <c r="B488" s="236" t="s">
        <v>293</v>
      </c>
      <c r="C488" s="163" t="s">
        <v>832</v>
      </c>
      <c r="D488" s="164" t="s">
        <v>1129</v>
      </c>
      <c r="E488" s="165" t="s">
        <v>171</v>
      </c>
      <c r="F488" s="237">
        <v>8</v>
      </c>
      <c r="G488" s="78"/>
      <c r="H488" s="167">
        <f t="shared" si="50"/>
        <v>0</v>
      </c>
      <c r="I488" s="168" t="e">
        <f t="shared" si="51"/>
        <v>#DIV/0!</v>
      </c>
      <c r="J488" s="64">
        <v>0</v>
      </c>
    </row>
    <row r="489" spans="1:10" s="58" customFormat="1" ht="12.75" customHeight="1" outlineLevel="1">
      <c r="A489" s="161" t="s">
        <v>1510</v>
      </c>
      <c r="B489" s="236" t="s">
        <v>469</v>
      </c>
      <c r="C489" s="186" t="s">
        <v>832</v>
      </c>
      <c r="D489" s="245" t="s">
        <v>1192</v>
      </c>
      <c r="E489" s="187" t="s">
        <v>171</v>
      </c>
      <c r="F489" s="237">
        <v>1</v>
      </c>
      <c r="G489" s="85"/>
      <c r="H489" s="167">
        <f t="shared" si="50"/>
        <v>0</v>
      </c>
      <c r="I489" s="168" t="e">
        <f t="shared" si="51"/>
        <v>#DIV/0!</v>
      </c>
      <c r="J489" s="64">
        <v>0</v>
      </c>
    </row>
    <row r="490" spans="1:10" s="58" customFormat="1" ht="12.75" customHeight="1" outlineLevel="1">
      <c r="A490" s="161" t="s">
        <v>1511</v>
      </c>
      <c r="B490" s="238" t="s">
        <v>249</v>
      </c>
      <c r="C490" s="211" t="s">
        <v>833</v>
      </c>
      <c r="D490" s="246" t="s">
        <v>1091</v>
      </c>
      <c r="E490" s="247" t="s">
        <v>29</v>
      </c>
      <c r="F490" s="247">
        <v>16</v>
      </c>
      <c r="G490" s="86"/>
      <c r="H490" s="167">
        <f t="shared" si="50"/>
        <v>0</v>
      </c>
      <c r="I490" s="171" t="e">
        <f t="shared" si="51"/>
        <v>#DIV/0!</v>
      </c>
      <c r="J490" s="64">
        <v>0</v>
      </c>
    </row>
    <row r="491" spans="1:10" s="80" customFormat="1" ht="12.75" customHeight="1" outlineLevel="1">
      <c r="A491" s="342" t="s">
        <v>1512</v>
      </c>
      <c r="B491" s="343"/>
      <c r="C491" s="157"/>
      <c r="D491" s="158" t="s">
        <v>1278</v>
      </c>
      <c r="E491" s="159"/>
      <c r="F491" s="159"/>
      <c r="G491" s="77"/>
      <c r="H491" s="159">
        <f>SUM(H492)</f>
        <v>0</v>
      </c>
      <c r="I491" s="175" t="e">
        <f>H491/$G$620</f>
        <v>#DIV/0!</v>
      </c>
      <c r="J491" s="64">
        <v>0</v>
      </c>
    </row>
    <row r="492" spans="1:13" s="58" customFormat="1" ht="39.75" customHeight="1" outlineLevel="1" thickBot="1">
      <c r="A492" s="161" t="s">
        <v>1513</v>
      </c>
      <c r="B492" s="248" t="s">
        <v>1280</v>
      </c>
      <c r="C492" s="163"/>
      <c r="D492" s="164" t="s">
        <v>1281</v>
      </c>
      <c r="E492" s="165" t="s">
        <v>508</v>
      </c>
      <c r="F492" s="249">
        <v>1</v>
      </c>
      <c r="G492" s="78"/>
      <c r="H492" s="167">
        <f>ROUND((F492*G492),2)</f>
        <v>0</v>
      </c>
      <c r="I492" s="168" t="e">
        <f>H492/$G$620</f>
        <v>#DIV/0!</v>
      </c>
      <c r="J492" s="64">
        <v>0</v>
      </c>
      <c r="M492" s="87"/>
    </row>
    <row r="493" spans="1:10" s="59" customFormat="1" ht="15.75" customHeight="1" thickBot="1">
      <c r="A493" s="340">
        <v>11</v>
      </c>
      <c r="B493" s="341"/>
      <c r="C493" s="152"/>
      <c r="D493" s="198" t="s">
        <v>541</v>
      </c>
      <c r="E493" s="154"/>
      <c r="F493" s="154"/>
      <c r="G493" s="154"/>
      <c r="H493" s="155">
        <f>H494</f>
        <v>0</v>
      </c>
      <c r="I493" s="156" t="e">
        <f>H493/$G$620</f>
        <v>#DIV/0!</v>
      </c>
      <c r="J493" s="64">
        <v>0</v>
      </c>
    </row>
    <row r="494" spans="1:10" s="58" customFormat="1" ht="12.75" customHeight="1" outlineLevel="1">
      <c r="A494" s="342" t="s">
        <v>303</v>
      </c>
      <c r="B494" s="343"/>
      <c r="C494" s="157"/>
      <c r="D494" s="192" t="s">
        <v>800</v>
      </c>
      <c r="E494" s="159"/>
      <c r="F494" s="159"/>
      <c r="G494" s="159"/>
      <c r="H494" s="159">
        <f>SUM(H495:H501)</f>
        <v>0</v>
      </c>
      <c r="I494" s="160" t="e">
        <f>H494/$G$620</f>
        <v>#DIV/0!</v>
      </c>
      <c r="J494" s="64">
        <v>0</v>
      </c>
    </row>
    <row r="495" spans="1:10" s="58" customFormat="1" ht="13.5" customHeight="1" outlineLevel="1">
      <c r="A495" s="161" t="s">
        <v>304</v>
      </c>
      <c r="B495" s="217" t="s">
        <v>351</v>
      </c>
      <c r="C495" s="163" t="s">
        <v>832</v>
      </c>
      <c r="D495" s="164" t="s">
        <v>868</v>
      </c>
      <c r="E495" s="165" t="s">
        <v>840</v>
      </c>
      <c r="F495" s="232">
        <v>4181.51</v>
      </c>
      <c r="G495" s="78"/>
      <c r="H495" s="167">
        <f aca="true" t="shared" si="52" ref="H495:H501">ROUND((F495*G495),2)</f>
        <v>0</v>
      </c>
      <c r="I495" s="168" t="e">
        <f aca="true" t="shared" si="53" ref="I495:I501">H495/$G$620</f>
        <v>#DIV/0!</v>
      </c>
      <c r="J495" s="64">
        <v>0</v>
      </c>
    </row>
    <row r="496" spans="1:10" s="58" customFormat="1" ht="27.75" customHeight="1" outlineLevel="1">
      <c r="A496" s="161" t="s">
        <v>305</v>
      </c>
      <c r="B496" s="217">
        <v>96396</v>
      </c>
      <c r="C496" s="163" t="s">
        <v>835</v>
      </c>
      <c r="D496" s="164" t="s">
        <v>1193</v>
      </c>
      <c r="E496" s="165" t="s">
        <v>865</v>
      </c>
      <c r="F496" s="232">
        <v>1641.86</v>
      </c>
      <c r="G496" s="78"/>
      <c r="H496" s="167">
        <f t="shared" si="52"/>
        <v>0</v>
      </c>
      <c r="I496" s="168" t="e">
        <f t="shared" si="53"/>
        <v>#DIV/0!</v>
      </c>
      <c r="J496" s="64">
        <v>0</v>
      </c>
    </row>
    <row r="497" spans="1:10" s="58" customFormat="1" ht="13.5" customHeight="1" outlineLevel="1">
      <c r="A497" s="161" t="s">
        <v>817</v>
      </c>
      <c r="B497" s="217">
        <v>52600</v>
      </c>
      <c r="C497" s="163" t="s">
        <v>852</v>
      </c>
      <c r="D497" s="164" t="s">
        <v>1194</v>
      </c>
      <c r="E497" s="165" t="s">
        <v>840</v>
      </c>
      <c r="F497" s="232">
        <v>4181.51</v>
      </c>
      <c r="G497" s="78"/>
      <c r="H497" s="167">
        <f t="shared" si="52"/>
        <v>0</v>
      </c>
      <c r="I497" s="168" t="e">
        <f t="shared" si="53"/>
        <v>#DIV/0!</v>
      </c>
      <c r="J497" s="64">
        <v>0</v>
      </c>
    </row>
    <row r="498" spans="1:10" s="58" customFormat="1" ht="13.5" customHeight="1" outlineLevel="1">
      <c r="A498" s="161" t="s">
        <v>1514</v>
      </c>
      <c r="B498" s="217" t="s">
        <v>808</v>
      </c>
      <c r="C498" s="163" t="s">
        <v>832</v>
      </c>
      <c r="D498" s="164" t="s">
        <v>1195</v>
      </c>
      <c r="E498" s="165" t="s">
        <v>840</v>
      </c>
      <c r="F498" s="232">
        <v>4181.51</v>
      </c>
      <c r="G498" s="78"/>
      <c r="H498" s="167">
        <f t="shared" si="52"/>
        <v>0</v>
      </c>
      <c r="I498" s="168" t="e">
        <f t="shared" si="53"/>
        <v>#DIV/0!</v>
      </c>
      <c r="J498" s="64">
        <v>0</v>
      </c>
    </row>
    <row r="499" spans="1:10" s="58" customFormat="1" ht="13.5" customHeight="1" outlineLevel="1">
      <c r="A499" s="161" t="s">
        <v>1515</v>
      </c>
      <c r="B499" s="217">
        <v>52501</v>
      </c>
      <c r="C499" s="163" t="s">
        <v>852</v>
      </c>
      <c r="D499" s="164" t="s">
        <v>1196</v>
      </c>
      <c r="E499" s="165" t="s">
        <v>865</v>
      </c>
      <c r="F499" s="232">
        <v>125.4453</v>
      </c>
      <c r="G499" s="78"/>
      <c r="H499" s="167">
        <f t="shared" si="52"/>
        <v>0</v>
      </c>
      <c r="I499" s="168" t="e">
        <f t="shared" si="53"/>
        <v>#DIV/0!</v>
      </c>
      <c r="J499" s="64">
        <v>0</v>
      </c>
    </row>
    <row r="500" spans="1:10" s="58" customFormat="1" ht="13.5" customHeight="1" outlineLevel="1">
      <c r="A500" s="161" t="s">
        <v>1516</v>
      </c>
      <c r="B500" s="217">
        <v>57901</v>
      </c>
      <c r="C500" s="163" t="s">
        <v>852</v>
      </c>
      <c r="D500" s="164" t="s">
        <v>1197</v>
      </c>
      <c r="E500" s="165" t="s">
        <v>865</v>
      </c>
      <c r="F500" s="232">
        <v>125.4453</v>
      </c>
      <c r="G500" s="78"/>
      <c r="H500" s="167">
        <f t="shared" si="52"/>
        <v>0</v>
      </c>
      <c r="I500" s="168" t="e">
        <f t="shared" si="53"/>
        <v>#DIV/0!</v>
      </c>
      <c r="J500" s="64">
        <v>0</v>
      </c>
    </row>
    <row r="501" spans="1:10" s="58" customFormat="1" ht="13.5" customHeight="1" outlineLevel="1" thickBot="1">
      <c r="A501" s="161" t="s">
        <v>1517</v>
      </c>
      <c r="B501" s="217">
        <v>57907</v>
      </c>
      <c r="C501" s="163" t="s">
        <v>852</v>
      </c>
      <c r="D501" s="164" t="s">
        <v>1198</v>
      </c>
      <c r="E501" s="165" t="s">
        <v>905</v>
      </c>
      <c r="F501" s="232">
        <v>1505.3436000000002</v>
      </c>
      <c r="G501" s="78"/>
      <c r="H501" s="167">
        <f t="shared" si="52"/>
        <v>0</v>
      </c>
      <c r="I501" s="168" t="e">
        <f t="shared" si="53"/>
        <v>#DIV/0!</v>
      </c>
      <c r="J501" s="64">
        <v>0</v>
      </c>
    </row>
    <row r="502" spans="1:10" s="58" customFormat="1" ht="15.75" customHeight="1" thickBot="1">
      <c r="A502" s="340">
        <v>12</v>
      </c>
      <c r="B502" s="341"/>
      <c r="C502" s="152"/>
      <c r="D502" s="198" t="s">
        <v>760</v>
      </c>
      <c r="E502" s="154"/>
      <c r="F502" s="154"/>
      <c r="G502" s="154"/>
      <c r="H502" s="155">
        <f>H503+H507+H513</f>
        <v>0</v>
      </c>
      <c r="I502" s="156" t="e">
        <f aca="true" t="shared" si="54" ref="I502:I523">H502/$G$620</f>
        <v>#DIV/0!</v>
      </c>
      <c r="J502" s="64">
        <v>0</v>
      </c>
    </row>
    <row r="503" spans="1:10" s="58" customFormat="1" ht="12.75" customHeight="1" outlineLevel="1">
      <c r="A503" s="342" t="s">
        <v>309</v>
      </c>
      <c r="B503" s="343"/>
      <c r="C503" s="157"/>
      <c r="D503" s="192" t="s">
        <v>761</v>
      </c>
      <c r="E503" s="159"/>
      <c r="F503" s="159"/>
      <c r="G503" s="159"/>
      <c r="H503" s="159">
        <f>SUM(H504:H506)</f>
        <v>0</v>
      </c>
      <c r="I503" s="160" t="e">
        <f t="shared" si="54"/>
        <v>#DIV/0!</v>
      </c>
      <c r="J503" s="64">
        <v>0</v>
      </c>
    </row>
    <row r="504" spans="1:10" s="58" customFormat="1" ht="12.75" customHeight="1" outlineLevel="1">
      <c r="A504" s="188" t="s">
        <v>310</v>
      </c>
      <c r="B504" s="162" t="s">
        <v>302</v>
      </c>
      <c r="C504" s="163" t="s">
        <v>832</v>
      </c>
      <c r="D504" s="164" t="s">
        <v>1199</v>
      </c>
      <c r="E504" s="165" t="s">
        <v>840</v>
      </c>
      <c r="F504" s="232">
        <v>414.12</v>
      </c>
      <c r="G504" s="78"/>
      <c r="H504" s="167">
        <f>ROUND((F504*G504),2)</f>
        <v>0</v>
      </c>
      <c r="I504" s="168" t="e">
        <f t="shared" si="54"/>
        <v>#DIV/0!</v>
      </c>
      <c r="J504" s="64">
        <v>0</v>
      </c>
    </row>
    <row r="505" spans="1:10" s="58" customFormat="1" ht="12.75" customHeight="1" outlineLevel="1">
      <c r="A505" s="188" t="s">
        <v>311</v>
      </c>
      <c r="B505" s="162" t="s">
        <v>759</v>
      </c>
      <c r="C505" s="163" t="s">
        <v>832</v>
      </c>
      <c r="D505" s="164" t="s">
        <v>1200</v>
      </c>
      <c r="E505" s="165" t="s">
        <v>840</v>
      </c>
      <c r="F505" s="232">
        <v>2369.67</v>
      </c>
      <c r="G505" s="78"/>
      <c r="H505" s="167">
        <f>ROUND((F505*G505),2)</f>
        <v>0</v>
      </c>
      <c r="I505" s="168" t="e">
        <f t="shared" si="54"/>
        <v>#DIV/0!</v>
      </c>
      <c r="J505" s="64">
        <v>0</v>
      </c>
    </row>
    <row r="506" spans="1:10" s="58" customFormat="1" ht="12.75" customHeight="1" outlineLevel="1">
      <c r="A506" s="188" t="s">
        <v>786</v>
      </c>
      <c r="B506" s="162" t="s">
        <v>818</v>
      </c>
      <c r="C506" s="163" t="s">
        <v>832</v>
      </c>
      <c r="D506" s="164" t="s">
        <v>1201</v>
      </c>
      <c r="E506" s="165" t="s">
        <v>840</v>
      </c>
      <c r="F506" s="232">
        <v>196.65</v>
      </c>
      <c r="G506" s="78"/>
      <c r="H506" s="167">
        <f>ROUND((F506*G506),2)</f>
        <v>0</v>
      </c>
      <c r="I506" s="171" t="e">
        <f t="shared" si="54"/>
        <v>#DIV/0!</v>
      </c>
      <c r="J506" s="64">
        <v>0</v>
      </c>
    </row>
    <row r="507" spans="1:10" s="58" customFormat="1" ht="12.75" customHeight="1" outlineLevel="1">
      <c r="A507" s="338" t="s">
        <v>313</v>
      </c>
      <c r="B507" s="339"/>
      <c r="C507" s="172"/>
      <c r="D507" s="192" t="s">
        <v>785</v>
      </c>
      <c r="E507" s="174"/>
      <c r="F507" s="174"/>
      <c r="G507" s="174"/>
      <c r="H507" s="174">
        <f>SUM(H508:H512)</f>
        <v>0</v>
      </c>
      <c r="I507" s="175" t="e">
        <f t="shared" si="54"/>
        <v>#DIV/0!</v>
      </c>
      <c r="J507" s="64">
        <v>0</v>
      </c>
    </row>
    <row r="508" spans="1:10" s="58" customFormat="1" ht="12.75" customHeight="1" outlineLevel="1">
      <c r="A508" s="188" t="s">
        <v>478</v>
      </c>
      <c r="B508" s="217" t="s">
        <v>306</v>
      </c>
      <c r="C508" s="163" t="s">
        <v>832</v>
      </c>
      <c r="D508" s="164" t="s">
        <v>515</v>
      </c>
      <c r="E508" s="165" t="s">
        <v>840</v>
      </c>
      <c r="F508" s="232">
        <v>4568.72</v>
      </c>
      <c r="G508" s="78"/>
      <c r="H508" s="167">
        <f>ROUND((F508*G508),2)</f>
        <v>0</v>
      </c>
      <c r="I508" s="168" t="e">
        <f t="shared" si="54"/>
        <v>#DIV/0!</v>
      </c>
      <c r="J508" s="64">
        <v>0</v>
      </c>
    </row>
    <row r="509" spans="1:10" s="58" customFormat="1" ht="12.75" customHeight="1" outlineLevel="1">
      <c r="A509" s="188" t="s">
        <v>1518</v>
      </c>
      <c r="B509" s="162" t="s">
        <v>307</v>
      </c>
      <c r="C509" s="163" t="s">
        <v>832</v>
      </c>
      <c r="D509" s="164" t="s">
        <v>1202</v>
      </c>
      <c r="E509" s="165" t="s">
        <v>840</v>
      </c>
      <c r="F509" s="233">
        <v>2535.28</v>
      </c>
      <c r="G509" s="78"/>
      <c r="H509" s="167">
        <f>ROUND((F509*G509),2)</f>
        <v>0</v>
      </c>
      <c r="I509" s="168" t="e">
        <f t="shared" si="54"/>
        <v>#DIV/0!</v>
      </c>
      <c r="J509" s="64">
        <v>0</v>
      </c>
    </row>
    <row r="510" spans="1:10" s="58" customFormat="1" ht="12.75" customHeight="1" outlineLevel="1">
      <c r="A510" s="188" t="s">
        <v>1519</v>
      </c>
      <c r="B510" s="162" t="s">
        <v>308</v>
      </c>
      <c r="C510" s="163" t="s">
        <v>832</v>
      </c>
      <c r="D510" s="164" t="s">
        <v>516</v>
      </c>
      <c r="E510" s="165" t="s">
        <v>840</v>
      </c>
      <c r="F510" s="233">
        <v>2535.28</v>
      </c>
      <c r="G510" s="78"/>
      <c r="H510" s="167">
        <f>ROUND((F510*G510),2)</f>
        <v>0</v>
      </c>
      <c r="I510" s="168" t="e">
        <f t="shared" si="54"/>
        <v>#DIV/0!</v>
      </c>
      <c r="J510" s="64">
        <v>0</v>
      </c>
    </row>
    <row r="511" spans="1:10" s="58" customFormat="1" ht="12.75" customHeight="1" outlineLevel="1">
      <c r="A511" s="188" t="s">
        <v>1520</v>
      </c>
      <c r="B511" s="242" t="s">
        <v>824</v>
      </c>
      <c r="C511" s="163" t="s">
        <v>832</v>
      </c>
      <c r="D511" s="164" t="s">
        <v>1203</v>
      </c>
      <c r="E511" s="165" t="s">
        <v>840</v>
      </c>
      <c r="F511" s="233">
        <v>228.14</v>
      </c>
      <c r="G511" s="78"/>
      <c r="H511" s="167">
        <f>ROUND((F511*G511),2)</f>
        <v>0</v>
      </c>
      <c r="I511" s="168" t="e">
        <f t="shared" si="54"/>
        <v>#DIV/0!</v>
      </c>
      <c r="J511" s="64">
        <v>0</v>
      </c>
    </row>
    <row r="512" spans="1:10" s="58" customFormat="1" ht="12.75" customHeight="1" outlineLevel="1">
      <c r="A512" s="188" t="s">
        <v>1521</v>
      </c>
      <c r="B512" s="242" t="s">
        <v>794</v>
      </c>
      <c r="C512" s="163" t="s">
        <v>832</v>
      </c>
      <c r="D512" s="164" t="s">
        <v>1204</v>
      </c>
      <c r="E512" s="165" t="s">
        <v>840</v>
      </c>
      <c r="F512" s="233">
        <v>1805.3000000000002</v>
      </c>
      <c r="G512" s="78"/>
      <c r="H512" s="167">
        <f>ROUND((F512*G512),2)</f>
        <v>0</v>
      </c>
      <c r="I512" s="171" t="e">
        <f t="shared" si="54"/>
        <v>#DIV/0!</v>
      </c>
      <c r="J512" s="64">
        <v>0</v>
      </c>
    </row>
    <row r="513" spans="1:10" s="83" customFormat="1" ht="12.75" customHeight="1" outlineLevel="1">
      <c r="A513" s="338" t="s">
        <v>315</v>
      </c>
      <c r="B513" s="339"/>
      <c r="C513" s="172"/>
      <c r="D513" s="192" t="s">
        <v>762</v>
      </c>
      <c r="E513" s="174"/>
      <c r="F513" s="174"/>
      <c r="G513" s="174"/>
      <c r="H513" s="174">
        <f>SUM(H514:H517)</f>
        <v>0</v>
      </c>
      <c r="I513" s="175" t="e">
        <f t="shared" si="54"/>
        <v>#DIV/0!</v>
      </c>
      <c r="J513" s="64">
        <v>0</v>
      </c>
    </row>
    <row r="514" spans="1:10" s="83" customFormat="1" ht="12.75" customHeight="1" outlineLevel="1">
      <c r="A514" s="188" t="s">
        <v>316</v>
      </c>
      <c r="B514" s="217" t="s">
        <v>519</v>
      </c>
      <c r="C514" s="163" t="s">
        <v>833</v>
      </c>
      <c r="D514" s="164" t="s">
        <v>1205</v>
      </c>
      <c r="E514" s="165" t="s">
        <v>5</v>
      </c>
      <c r="F514" s="232">
        <v>192.98</v>
      </c>
      <c r="G514" s="78"/>
      <c r="H514" s="167">
        <f>ROUND((F514*G514),2)</f>
        <v>0</v>
      </c>
      <c r="I514" s="168" t="e">
        <f t="shared" si="54"/>
        <v>#DIV/0!</v>
      </c>
      <c r="J514" s="64">
        <v>0</v>
      </c>
    </row>
    <row r="515" spans="1:10" s="83" customFormat="1" ht="12.75" customHeight="1" outlineLevel="1">
      <c r="A515" s="188" t="s">
        <v>317</v>
      </c>
      <c r="B515" s="162" t="s">
        <v>524</v>
      </c>
      <c r="C515" s="163" t="s">
        <v>833</v>
      </c>
      <c r="D515" s="164" t="s">
        <v>1206</v>
      </c>
      <c r="E515" s="165" t="s">
        <v>5</v>
      </c>
      <c r="F515" s="233">
        <v>192.98</v>
      </c>
      <c r="G515" s="78"/>
      <c r="H515" s="167">
        <f>ROUND((F515*G515),2)</f>
        <v>0</v>
      </c>
      <c r="I515" s="168" t="e">
        <f t="shared" si="54"/>
        <v>#DIV/0!</v>
      </c>
      <c r="J515" s="64">
        <v>0</v>
      </c>
    </row>
    <row r="516" spans="1:10" s="83" customFormat="1" ht="12.75" customHeight="1" outlineLevel="1">
      <c r="A516" s="188" t="s">
        <v>318</v>
      </c>
      <c r="B516" s="219" t="s">
        <v>517</v>
      </c>
      <c r="C516" s="163" t="s">
        <v>833</v>
      </c>
      <c r="D516" s="164" t="s">
        <v>1207</v>
      </c>
      <c r="E516" s="165" t="s">
        <v>5</v>
      </c>
      <c r="F516" s="233">
        <v>538.22</v>
      </c>
      <c r="G516" s="78"/>
      <c r="H516" s="167">
        <f>ROUND((F516*G516),2)</f>
        <v>0</v>
      </c>
      <c r="I516" s="168" t="e">
        <f t="shared" si="54"/>
        <v>#DIV/0!</v>
      </c>
      <c r="J516" s="64">
        <v>0</v>
      </c>
    </row>
    <row r="517" spans="1:10" s="58" customFormat="1" ht="12.75" customHeight="1" outlineLevel="1" thickBot="1">
      <c r="A517" s="188" t="s">
        <v>319</v>
      </c>
      <c r="B517" s="250" t="s">
        <v>496</v>
      </c>
      <c r="C517" s="186" t="s">
        <v>832</v>
      </c>
      <c r="D517" s="164" t="s">
        <v>1208</v>
      </c>
      <c r="E517" s="187" t="s">
        <v>840</v>
      </c>
      <c r="F517" s="237">
        <v>503.15</v>
      </c>
      <c r="G517" s="78"/>
      <c r="H517" s="167">
        <f>ROUND((F517*G517),2)</f>
        <v>0</v>
      </c>
      <c r="I517" s="168" t="e">
        <f t="shared" si="54"/>
        <v>#DIV/0!</v>
      </c>
      <c r="J517" s="64">
        <v>0</v>
      </c>
    </row>
    <row r="518" spans="1:10" s="59" customFormat="1" ht="15.75" thickBot="1">
      <c r="A518" s="340">
        <v>13</v>
      </c>
      <c r="B518" s="341"/>
      <c r="C518" s="152"/>
      <c r="D518" s="198" t="s">
        <v>763</v>
      </c>
      <c r="E518" s="154"/>
      <c r="F518" s="154"/>
      <c r="G518" s="154"/>
      <c r="H518" s="155">
        <f>H519+H523+H525+H534+H538+H543</f>
        <v>0</v>
      </c>
      <c r="I518" s="156" t="e">
        <f t="shared" si="54"/>
        <v>#DIV/0!</v>
      </c>
      <c r="J518" s="64">
        <v>0</v>
      </c>
    </row>
    <row r="519" spans="1:10" s="58" customFormat="1" ht="12.75" customHeight="1" outlineLevel="1">
      <c r="A519" s="342" t="s">
        <v>325</v>
      </c>
      <c r="B519" s="343"/>
      <c r="C519" s="157"/>
      <c r="D519" s="192" t="s">
        <v>798</v>
      </c>
      <c r="E519" s="159"/>
      <c r="F519" s="159"/>
      <c r="G519" s="159"/>
      <c r="H519" s="159">
        <f>SUM(H520:H522)</f>
        <v>0</v>
      </c>
      <c r="I519" s="160" t="e">
        <f t="shared" si="54"/>
        <v>#DIV/0!</v>
      </c>
      <c r="J519" s="64">
        <v>0</v>
      </c>
    </row>
    <row r="520" spans="1:10" ht="12.75" customHeight="1" outlineLevel="1">
      <c r="A520" s="161" t="s">
        <v>326</v>
      </c>
      <c r="B520" s="217" t="s">
        <v>787</v>
      </c>
      <c r="C520" s="163" t="s">
        <v>832</v>
      </c>
      <c r="D520" s="164" t="s">
        <v>1209</v>
      </c>
      <c r="E520" s="165" t="s">
        <v>840</v>
      </c>
      <c r="F520" s="232">
        <v>130.37</v>
      </c>
      <c r="G520" s="78"/>
      <c r="H520" s="167">
        <f>ROUND((F520*G520),2)</f>
        <v>0</v>
      </c>
      <c r="I520" s="168" t="e">
        <f t="shared" si="54"/>
        <v>#DIV/0!</v>
      </c>
      <c r="J520" s="64">
        <v>0</v>
      </c>
    </row>
    <row r="521" spans="1:10" ht="12.75" customHeight="1" outlineLevel="1">
      <c r="A521" s="161" t="s">
        <v>327</v>
      </c>
      <c r="B521" s="162" t="s">
        <v>321</v>
      </c>
      <c r="C521" s="163" t="s">
        <v>832</v>
      </c>
      <c r="D521" s="164" t="s">
        <v>1210</v>
      </c>
      <c r="E521" s="165" t="s">
        <v>840</v>
      </c>
      <c r="F521" s="237">
        <v>16.99</v>
      </c>
      <c r="G521" s="78"/>
      <c r="H521" s="167">
        <f>ROUND((F521*G521),2)</f>
        <v>0</v>
      </c>
      <c r="I521" s="168" t="e">
        <f t="shared" si="54"/>
        <v>#DIV/0!</v>
      </c>
      <c r="J521" s="64">
        <v>0</v>
      </c>
    </row>
    <row r="522" spans="1:10" ht="12.75" customHeight="1" outlineLevel="1">
      <c r="A522" s="161" t="s">
        <v>822</v>
      </c>
      <c r="B522" s="162" t="s">
        <v>322</v>
      </c>
      <c r="C522" s="163" t="s">
        <v>832</v>
      </c>
      <c r="D522" s="164" t="s">
        <v>1211</v>
      </c>
      <c r="E522" s="165" t="s">
        <v>840</v>
      </c>
      <c r="F522" s="237">
        <v>19.17</v>
      </c>
      <c r="G522" s="78"/>
      <c r="H522" s="167">
        <f>ROUND((F522*G522),2)</f>
        <v>0</v>
      </c>
      <c r="I522" s="171" t="e">
        <f t="shared" si="54"/>
        <v>#DIV/0!</v>
      </c>
      <c r="J522" s="64">
        <v>0</v>
      </c>
    </row>
    <row r="523" spans="1:10" ht="12.75" customHeight="1" outlineLevel="1">
      <c r="A523" s="338" t="s">
        <v>329</v>
      </c>
      <c r="B523" s="339"/>
      <c r="C523" s="172"/>
      <c r="D523" s="192" t="s">
        <v>799</v>
      </c>
      <c r="E523" s="174"/>
      <c r="F523" s="174"/>
      <c r="G523" s="174"/>
      <c r="H523" s="174">
        <f>SUM(H524)</f>
        <v>0</v>
      </c>
      <c r="I523" s="175" t="e">
        <f t="shared" si="54"/>
        <v>#DIV/0!</v>
      </c>
      <c r="J523" s="64">
        <v>0</v>
      </c>
    </row>
    <row r="524" spans="1:10" ht="12.75" customHeight="1" outlineLevel="1">
      <c r="A524" s="161" t="s">
        <v>330</v>
      </c>
      <c r="B524" s="217">
        <v>92396</v>
      </c>
      <c r="C524" s="163" t="s">
        <v>835</v>
      </c>
      <c r="D524" s="164" t="s">
        <v>1212</v>
      </c>
      <c r="E524" s="165" t="s">
        <v>840</v>
      </c>
      <c r="F524" s="232">
        <v>4929.6</v>
      </c>
      <c r="G524" s="78"/>
      <c r="H524" s="167">
        <f>ROUND((F524*G524),2)</f>
        <v>0</v>
      </c>
      <c r="I524" s="171" t="e">
        <f aca="true" t="shared" si="55" ref="I524:I533">H524/$G$620</f>
        <v>#DIV/0!</v>
      </c>
      <c r="J524" s="64">
        <v>0</v>
      </c>
    </row>
    <row r="525" spans="1:10" s="83" customFormat="1" ht="12.75" customHeight="1" outlineLevel="1">
      <c r="A525" s="338" t="s">
        <v>315</v>
      </c>
      <c r="B525" s="339"/>
      <c r="C525" s="172"/>
      <c r="D525" s="192" t="s">
        <v>764</v>
      </c>
      <c r="E525" s="174"/>
      <c r="F525" s="174"/>
      <c r="G525" s="174"/>
      <c r="H525" s="174">
        <f>SUM(H526:H533)</f>
        <v>0</v>
      </c>
      <c r="I525" s="175" t="e">
        <f>H525/$G$620</f>
        <v>#DIV/0!</v>
      </c>
      <c r="J525" s="64">
        <v>0</v>
      </c>
    </row>
    <row r="526" spans="1:10" s="58" customFormat="1" ht="12.75" customHeight="1" outlineLevel="1">
      <c r="A526" s="161" t="s">
        <v>332</v>
      </c>
      <c r="B526" s="162" t="s">
        <v>320</v>
      </c>
      <c r="C526" s="163" t="s">
        <v>832</v>
      </c>
      <c r="D526" s="164" t="s">
        <v>1213</v>
      </c>
      <c r="E526" s="165" t="s">
        <v>840</v>
      </c>
      <c r="F526" s="232">
        <v>4391.454</v>
      </c>
      <c r="G526" s="78"/>
      <c r="H526" s="167">
        <f aca="true" t="shared" si="56" ref="H526:H533">ROUND((F526*G526),2)</f>
        <v>0</v>
      </c>
      <c r="I526" s="168" t="e">
        <f t="shared" si="55"/>
        <v>#DIV/0!</v>
      </c>
      <c r="J526" s="64">
        <v>0</v>
      </c>
    </row>
    <row r="527" spans="1:10" s="58" customFormat="1" ht="12.75" customHeight="1" outlineLevel="1">
      <c r="A527" s="161" t="s">
        <v>334</v>
      </c>
      <c r="B527" s="162" t="s">
        <v>500</v>
      </c>
      <c r="C527" s="163" t="s">
        <v>832</v>
      </c>
      <c r="D527" s="164" t="s">
        <v>1214</v>
      </c>
      <c r="E527" s="165" t="s">
        <v>840</v>
      </c>
      <c r="F527" s="233">
        <v>445.294</v>
      </c>
      <c r="G527" s="78"/>
      <c r="H527" s="167">
        <f t="shared" si="56"/>
        <v>0</v>
      </c>
      <c r="I527" s="168" t="e">
        <f t="shared" si="55"/>
        <v>#DIV/0!</v>
      </c>
      <c r="J527" s="64">
        <v>0</v>
      </c>
    </row>
    <row r="528" spans="1:10" s="83" customFormat="1" ht="12.75" customHeight="1" outlineLevel="1">
      <c r="A528" s="161" t="s">
        <v>335</v>
      </c>
      <c r="B528" s="162" t="s">
        <v>788</v>
      </c>
      <c r="C528" s="163" t="s">
        <v>832</v>
      </c>
      <c r="D528" s="164" t="s">
        <v>1215</v>
      </c>
      <c r="E528" s="165" t="s">
        <v>840</v>
      </c>
      <c r="F528" s="233">
        <v>2954.32</v>
      </c>
      <c r="G528" s="78"/>
      <c r="H528" s="167">
        <f t="shared" si="56"/>
        <v>0</v>
      </c>
      <c r="I528" s="168" t="e">
        <f t="shared" si="55"/>
        <v>#DIV/0!</v>
      </c>
      <c r="J528" s="64">
        <v>0</v>
      </c>
    </row>
    <row r="529" spans="1:10" s="58" customFormat="1" ht="12.75" customHeight="1" outlineLevel="1">
      <c r="A529" s="161" t="s">
        <v>479</v>
      </c>
      <c r="B529" s="251" t="s">
        <v>791</v>
      </c>
      <c r="C529" s="163" t="s">
        <v>832</v>
      </c>
      <c r="D529" s="164" t="s">
        <v>1216</v>
      </c>
      <c r="E529" s="165" t="s">
        <v>1217</v>
      </c>
      <c r="F529" s="233">
        <v>2954.32</v>
      </c>
      <c r="G529" s="78"/>
      <c r="H529" s="167">
        <f t="shared" si="56"/>
        <v>0</v>
      </c>
      <c r="I529" s="168" t="e">
        <f t="shared" si="55"/>
        <v>#DIV/0!</v>
      </c>
      <c r="J529" s="64">
        <v>0</v>
      </c>
    </row>
    <row r="530" spans="1:10" s="83" customFormat="1" ht="12.75" customHeight="1" outlineLevel="1">
      <c r="A530" s="161" t="s">
        <v>1522</v>
      </c>
      <c r="B530" s="162" t="s">
        <v>789</v>
      </c>
      <c r="C530" s="163" t="s">
        <v>832</v>
      </c>
      <c r="D530" s="164" t="s">
        <v>1218</v>
      </c>
      <c r="E530" s="165" t="s">
        <v>840</v>
      </c>
      <c r="F530" s="233">
        <v>2954.32</v>
      </c>
      <c r="G530" s="78"/>
      <c r="H530" s="167">
        <f t="shared" si="56"/>
        <v>0</v>
      </c>
      <c r="I530" s="168" t="e">
        <f t="shared" si="55"/>
        <v>#DIV/0!</v>
      </c>
      <c r="J530" s="64">
        <v>0</v>
      </c>
    </row>
    <row r="531" spans="1:10" s="58" customFormat="1" ht="12.75" customHeight="1" outlineLevel="1">
      <c r="A531" s="161" t="s">
        <v>1523</v>
      </c>
      <c r="B531" s="162" t="s">
        <v>819</v>
      </c>
      <c r="C531" s="163" t="s">
        <v>832</v>
      </c>
      <c r="D531" s="164" t="s">
        <v>1219</v>
      </c>
      <c r="E531" s="165" t="s">
        <v>840</v>
      </c>
      <c r="F531" s="233">
        <v>197.26</v>
      </c>
      <c r="G531" s="78"/>
      <c r="H531" s="167">
        <f t="shared" si="56"/>
        <v>0</v>
      </c>
      <c r="I531" s="168" t="e">
        <f t="shared" si="55"/>
        <v>#DIV/0!</v>
      </c>
      <c r="J531" s="64">
        <v>0</v>
      </c>
    </row>
    <row r="532" spans="1:10" s="58" customFormat="1" ht="12.75" customHeight="1" outlineLevel="1">
      <c r="A532" s="161" t="s">
        <v>1524</v>
      </c>
      <c r="B532" s="162" t="s">
        <v>790</v>
      </c>
      <c r="C532" s="163" t="s">
        <v>832</v>
      </c>
      <c r="D532" s="164" t="s">
        <v>1220</v>
      </c>
      <c r="E532" s="165" t="s">
        <v>840</v>
      </c>
      <c r="F532" s="233">
        <v>984.42</v>
      </c>
      <c r="G532" s="78"/>
      <c r="H532" s="167">
        <f t="shared" si="56"/>
        <v>0</v>
      </c>
      <c r="I532" s="168" t="e">
        <f t="shared" si="55"/>
        <v>#DIV/0!</v>
      </c>
      <c r="J532" s="64">
        <v>0</v>
      </c>
    </row>
    <row r="533" spans="1:10" s="58" customFormat="1" ht="12.75" customHeight="1" outlineLevel="1">
      <c r="A533" s="161" t="s">
        <v>1525</v>
      </c>
      <c r="B533" s="162" t="s">
        <v>792</v>
      </c>
      <c r="C533" s="163" t="s">
        <v>832</v>
      </c>
      <c r="D533" s="164" t="s">
        <v>1221</v>
      </c>
      <c r="E533" s="165" t="s">
        <v>840</v>
      </c>
      <c r="F533" s="233">
        <v>984.42</v>
      </c>
      <c r="G533" s="78"/>
      <c r="H533" s="167">
        <f t="shared" si="56"/>
        <v>0</v>
      </c>
      <c r="I533" s="171" t="e">
        <f t="shared" si="55"/>
        <v>#DIV/0!</v>
      </c>
      <c r="J533" s="64">
        <v>0</v>
      </c>
    </row>
    <row r="534" spans="1:10" s="58" customFormat="1" ht="12.75" customHeight="1" outlineLevel="1">
      <c r="A534" s="353" t="s">
        <v>337</v>
      </c>
      <c r="B534" s="354"/>
      <c r="C534" s="172"/>
      <c r="D534" s="192" t="s">
        <v>821</v>
      </c>
      <c r="E534" s="174"/>
      <c r="F534" s="174"/>
      <c r="G534" s="174"/>
      <c r="H534" s="174">
        <f>SUM(H535:H537)</f>
        <v>0</v>
      </c>
      <c r="I534" s="175" t="e">
        <f aca="true" t="shared" si="57" ref="I534:I560">H534/$G$620</f>
        <v>#DIV/0!</v>
      </c>
      <c r="J534" s="64">
        <v>0</v>
      </c>
    </row>
    <row r="535" spans="1:10" s="58" customFormat="1" ht="12.75" customHeight="1" outlineLevel="1">
      <c r="A535" s="161" t="s">
        <v>338</v>
      </c>
      <c r="B535" s="217" t="s">
        <v>323</v>
      </c>
      <c r="C535" s="163" t="s">
        <v>832</v>
      </c>
      <c r="D535" s="164" t="s">
        <v>1222</v>
      </c>
      <c r="E535" s="165" t="s">
        <v>29</v>
      </c>
      <c r="F535" s="232">
        <v>45.2</v>
      </c>
      <c r="G535" s="78"/>
      <c r="H535" s="167">
        <f>ROUND((F535*G535),2)</f>
        <v>0</v>
      </c>
      <c r="I535" s="168" t="e">
        <f t="shared" si="57"/>
        <v>#DIV/0!</v>
      </c>
      <c r="J535" s="64">
        <v>0</v>
      </c>
    </row>
    <row r="536" spans="1:10" s="58" customFormat="1" ht="12.75" customHeight="1" outlineLevel="1">
      <c r="A536" s="161" t="s">
        <v>1526</v>
      </c>
      <c r="B536" s="162" t="s">
        <v>404</v>
      </c>
      <c r="C536" s="163" t="s">
        <v>832</v>
      </c>
      <c r="D536" s="164" t="s">
        <v>1223</v>
      </c>
      <c r="E536" s="165" t="s">
        <v>29</v>
      </c>
      <c r="F536" s="233">
        <v>19.8</v>
      </c>
      <c r="G536" s="78"/>
      <c r="H536" s="167">
        <f>ROUND((F536*G536),2)</f>
        <v>0</v>
      </c>
      <c r="I536" s="168" t="e">
        <f t="shared" si="57"/>
        <v>#DIV/0!</v>
      </c>
      <c r="J536" s="64">
        <v>0</v>
      </c>
    </row>
    <row r="537" spans="1:10" s="58" customFormat="1" ht="12.75" customHeight="1" outlineLevel="1">
      <c r="A537" s="161" t="s">
        <v>1527</v>
      </c>
      <c r="B537" s="240" t="s">
        <v>405</v>
      </c>
      <c r="C537" s="186" t="s">
        <v>832</v>
      </c>
      <c r="D537" s="164" t="s">
        <v>1224</v>
      </c>
      <c r="E537" s="187" t="s">
        <v>29</v>
      </c>
      <c r="F537" s="237">
        <v>57.44</v>
      </c>
      <c r="G537" s="78"/>
      <c r="H537" s="167">
        <f>ROUND((F537*G537),2)</f>
        <v>0</v>
      </c>
      <c r="I537" s="171" t="e">
        <f t="shared" si="57"/>
        <v>#DIV/0!</v>
      </c>
      <c r="J537" s="64">
        <v>0</v>
      </c>
    </row>
    <row r="538" spans="1:10" ht="12.75" customHeight="1" outlineLevel="1">
      <c r="A538" s="338" t="s">
        <v>339</v>
      </c>
      <c r="B538" s="339"/>
      <c r="C538" s="172"/>
      <c r="D538" s="192" t="s">
        <v>765</v>
      </c>
      <c r="E538" s="174"/>
      <c r="F538" s="174"/>
      <c r="G538" s="174"/>
      <c r="H538" s="174">
        <f>SUM(H539:H542)</f>
        <v>0</v>
      </c>
      <c r="I538" s="175" t="e">
        <f t="shared" si="57"/>
        <v>#DIV/0!</v>
      </c>
      <c r="J538" s="64">
        <v>0</v>
      </c>
    </row>
    <row r="539" spans="1:10" s="58" customFormat="1" ht="12.75" customHeight="1" outlineLevel="1">
      <c r="A539" s="203" t="s">
        <v>340</v>
      </c>
      <c r="B539" s="239" t="s">
        <v>815</v>
      </c>
      <c r="C539" s="163" t="s">
        <v>832</v>
      </c>
      <c r="D539" s="164" t="s">
        <v>1225</v>
      </c>
      <c r="E539" s="165" t="s">
        <v>29</v>
      </c>
      <c r="F539" s="232">
        <v>1480.02</v>
      </c>
      <c r="G539" s="78"/>
      <c r="H539" s="167">
        <f>ROUND((F539*G539),2)</f>
        <v>0</v>
      </c>
      <c r="I539" s="168" t="e">
        <f t="shared" si="57"/>
        <v>#DIV/0!</v>
      </c>
      <c r="J539" s="64">
        <v>0</v>
      </c>
    </row>
    <row r="540" spans="1:10" s="58" customFormat="1" ht="12.75" customHeight="1" outlineLevel="1">
      <c r="A540" s="203" t="s">
        <v>1528</v>
      </c>
      <c r="B540" s="162" t="s">
        <v>789</v>
      </c>
      <c r="C540" s="163" t="s">
        <v>832</v>
      </c>
      <c r="D540" s="164" t="s">
        <v>1218</v>
      </c>
      <c r="E540" s="165" t="s">
        <v>840</v>
      </c>
      <c r="F540" s="232">
        <v>148.002</v>
      </c>
      <c r="G540" s="78"/>
      <c r="H540" s="167">
        <f>ROUND((F540*G540),2)</f>
        <v>0</v>
      </c>
      <c r="I540" s="168" t="e">
        <f t="shared" si="57"/>
        <v>#DIV/0!</v>
      </c>
      <c r="J540" s="64">
        <v>0</v>
      </c>
    </row>
    <row r="541" spans="1:10" s="58" customFormat="1" ht="12.75" customHeight="1" outlineLevel="1">
      <c r="A541" s="203" t="s">
        <v>1529</v>
      </c>
      <c r="B541" s="162" t="s">
        <v>820</v>
      </c>
      <c r="C541" s="163" t="s">
        <v>832</v>
      </c>
      <c r="D541" s="164" t="s">
        <v>1226</v>
      </c>
      <c r="E541" s="165" t="s">
        <v>29</v>
      </c>
      <c r="F541" s="232">
        <v>53.88</v>
      </c>
      <c r="G541" s="78"/>
      <c r="H541" s="167">
        <f>ROUND((F541*G541),2)</f>
        <v>0</v>
      </c>
      <c r="I541" s="168" t="e">
        <f t="shared" si="57"/>
        <v>#DIV/0!</v>
      </c>
      <c r="J541" s="64">
        <v>0</v>
      </c>
    </row>
    <row r="542" spans="1:10" s="58" customFormat="1" ht="12.75" customHeight="1" outlineLevel="1">
      <c r="A542" s="203" t="s">
        <v>1530</v>
      </c>
      <c r="B542" s="162" t="s">
        <v>816</v>
      </c>
      <c r="C542" s="163" t="s">
        <v>832</v>
      </c>
      <c r="D542" s="164" t="s">
        <v>1227</v>
      </c>
      <c r="E542" s="165" t="s">
        <v>29</v>
      </c>
      <c r="F542" s="232">
        <v>69.56</v>
      </c>
      <c r="G542" s="78"/>
      <c r="H542" s="167">
        <f>ROUND((F542*G542),2)</f>
        <v>0</v>
      </c>
      <c r="I542" s="171" t="e">
        <f t="shared" si="57"/>
        <v>#DIV/0!</v>
      </c>
      <c r="J542" s="64">
        <v>0</v>
      </c>
    </row>
    <row r="543" spans="1:10" s="58" customFormat="1" ht="12.75" customHeight="1" outlineLevel="1">
      <c r="A543" s="338" t="s">
        <v>341</v>
      </c>
      <c r="B543" s="339"/>
      <c r="C543" s="252"/>
      <c r="D543" s="192" t="s">
        <v>766</v>
      </c>
      <c r="E543" s="174"/>
      <c r="F543" s="174"/>
      <c r="G543" s="174"/>
      <c r="H543" s="174">
        <f>SUM(H544)</f>
        <v>0</v>
      </c>
      <c r="I543" s="175" t="e">
        <f t="shared" si="57"/>
        <v>#DIV/0!</v>
      </c>
      <c r="J543" s="64">
        <v>0</v>
      </c>
    </row>
    <row r="544" spans="1:10" s="83" customFormat="1" ht="13.5" customHeight="1" outlineLevel="1" thickBot="1">
      <c r="A544" s="214" t="s">
        <v>342</v>
      </c>
      <c r="B544" s="239" t="s">
        <v>324</v>
      </c>
      <c r="C544" s="163" t="s">
        <v>832</v>
      </c>
      <c r="D544" s="164" t="s">
        <v>1228</v>
      </c>
      <c r="E544" s="165" t="s">
        <v>29</v>
      </c>
      <c r="F544" s="232">
        <v>123.38</v>
      </c>
      <c r="G544" s="78"/>
      <c r="H544" s="167">
        <f>ROUND((F544*G544),2)</f>
        <v>0</v>
      </c>
      <c r="I544" s="168" t="e">
        <f t="shared" si="57"/>
        <v>#DIV/0!</v>
      </c>
      <c r="J544" s="64">
        <v>0</v>
      </c>
    </row>
    <row r="545" spans="1:10" s="59" customFormat="1" ht="15.75" customHeight="1" thickBot="1">
      <c r="A545" s="340">
        <v>14</v>
      </c>
      <c r="B545" s="341"/>
      <c r="C545" s="152"/>
      <c r="D545" s="198" t="s">
        <v>527</v>
      </c>
      <c r="E545" s="154"/>
      <c r="F545" s="154"/>
      <c r="G545" s="154"/>
      <c r="H545" s="155">
        <f>H546+H550+H555+H560+H562+H564+H566+H570</f>
        <v>0</v>
      </c>
      <c r="I545" s="156" t="e">
        <f t="shared" si="57"/>
        <v>#DIV/0!</v>
      </c>
      <c r="J545" s="64">
        <v>0</v>
      </c>
    </row>
    <row r="546" spans="1:10" s="58" customFormat="1" ht="12.75" customHeight="1" outlineLevel="1">
      <c r="A546" s="342" t="s">
        <v>346</v>
      </c>
      <c r="B546" s="343"/>
      <c r="C546" s="157"/>
      <c r="D546" s="192" t="s">
        <v>795</v>
      </c>
      <c r="E546" s="159"/>
      <c r="F546" s="159"/>
      <c r="G546" s="159"/>
      <c r="H546" s="159">
        <f>SUM(H547:H549)</f>
        <v>0</v>
      </c>
      <c r="I546" s="160" t="e">
        <f t="shared" si="57"/>
        <v>#DIV/0!</v>
      </c>
      <c r="J546" s="64">
        <v>0</v>
      </c>
    </row>
    <row r="547" spans="1:10" s="58" customFormat="1" ht="12.75" customHeight="1" outlineLevel="1">
      <c r="A547" s="161" t="s">
        <v>347</v>
      </c>
      <c r="B547" s="240" t="s">
        <v>343</v>
      </c>
      <c r="C547" s="163" t="s">
        <v>832</v>
      </c>
      <c r="D547" s="164" t="s">
        <v>1229</v>
      </c>
      <c r="E547" s="165" t="s">
        <v>840</v>
      </c>
      <c r="F547" s="232">
        <v>524.54</v>
      </c>
      <c r="G547" s="78"/>
      <c r="H547" s="167">
        <f>ROUND((F547*G547),2)</f>
        <v>0</v>
      </c>
      <c r="I547" s="168" t="e">
        <f t="shared" si="57"/>
        <v>#DIV/0!</v>
      </c>
      <c r="J547" s="64">
        <v>0</v>
      </c>
    </row>
    <row r="548" spans="1:10" s="58" customFormat="1" ht="12.75" customHeight="1" outlineLevel="1">
      <c r="A548" s="161" t="s">
        <v>348</v>
      </c>
      <c r="B548" s="240" t="s">
        <v>328</v>
      </c>
      <c r="C548" s="163" t="s">
        <v>832</v>
      </c>
      <c r="D548" s="164" t="s">
        <v>1230</v>
      </c>
      <c r="E548" s="165" t="s">
        <v>840</v>
      </c>
      <c r="F548" s="233">
        <v>2978.9700000000003</v>
      </c>
      <c r="G548" s="78"/>
      <c r="H548" s="167">
        <f>ROUND((F548*G548),2)</f>
        <v>0</v>
      </c>
      <c r="I548" s="168" t="e">
        <f t="shared" si="57"/>
        <v>#DIV/0!</v>
      </c>
      <c r="J548" s="64">
        <v>0</v>
      </c>
    </row>
    <row r="549" spans="1:10" s="58" customFormat="1" ht="12.75" customHeight="1" outlineLevel="1">
      <c r="A549" s="161" t="s">
        <v>350</v>
      </c>
      <c r="B549" s="240" t="s">
        <v>823</v>
      </c>
      <c r="C549" s="163" t="s">
        <v>832</v>
      </c>
      <c r="D549" s="164" t="s">
        <v>1231</v>
      </c>
      <c r="E549" s="165" t="s">
        <v>840</v>
      </c>
      <c r="F549" s="233">
        <v>362.58</v>
      </c>
      <c r="G549" s="78"/>
      <c r="H549" s="167">
        <f>ROUND((F549*G549),2)</f>
        <v>0</v>
      </c>
      <c r="I549" s="171" t="e">
        <f t="shared" si="57"/>
        <v>#DIV/0!</v>
      </c>
      <c r="J549" s="64">
        <v>0</v>
      </c>
    </row>
    <row r="550" spans="1:10" s="83" customFormat="1" ht="12.75" customHeight="1" outlineLevel="1">
      <c r="A550" s="338" t="s">
        <v>1531</v>
      </c>
      <c r="B550" s="339"/>
      <c r="C550" s="172"/>
      <c r="D550" s="192" t="s">
        <v>796</v>
      </c>
      <c r="E550" s="174"/>
      <c r="F550" s="174"/>
      <c r="G550" s="174"/>
      <c r="H550" s="174">
        <f>SUM(H551:H554)</f>
        <v>0</v>
      </c>
      <c r="I550" s="175" t="e">
        <f t="shared" si="57"/>
        <v>#DIV/0!</v>
      </c>
      <c r="J550" s="64">
        <v>0</v>
      </c>
    </row>
    <row r="551" spans="1:10" s="83" customFormat="1" ht="12.75" customHeight="1" outlineLevel="1">
      <c r="A551" s="161" t="s">
        <v>1532</v>
      </c>
      <c r="B551" s="240" t="s">
        <v>797</v>
      </c>
      <c r="C551" s="186" t="s">
        <v>832</v>
      </c>
      <c r="D551" s="164" t="s">
        <v>1232</v>
      </c>
      <c r="E551" s="187" t="s">
        <v>840</v>
      </c>
      <c r="F551" s="187">
        <v>1727.96</v>
      </c>
      <c r="G551" s="78"/>
      <c r="H551" s="167">
        <f>ROUND((F551*G551),2)</f>
        <v>0</v>
      </c>
      <c r="I551" s="168" t="e">
        <f t="shared" si="57"/>
        <v>#DIV/0!</v>
      </c>
      <c r="J551" s="64">
        <v>0</v>
      </c>
    </row>
    <row r="552" spans="1:10" ht="12.75" customHeight="1" outlineLevel="1">
      <c r="A552" s="161" t="s">
        <v>1533</v>
      </c>
      <c r="B552" s="240" t="s">
        <v>328</v>
      </c>
      <c r="C552" s="163" t="s">
        <v>832</v>
      </c>
      <c r="D552" s="164" t="s">
        <v>1230</v>
      </c>
      <c r="E552" s="165" t="s">
        <v>840</v>
      </c>
      <c r="F552" s="233">
        <v>1647.52</v>
      </c>
      <c r="G552" s="78"/>
      <c r="H552" s="167">
        <f>ROUND((F552*G552),2)</f>
        <v>0</v>
      </c>
      <c r="I552" s="168" t="e">
        <f t="shared" si="57"/>
        <v>#DIV/0!</v>
      </c>
      <c r="J552" s="64">
        <v>0</v>
      </c>
    </row>
    <row r="553" spans="1:10" ht="12.75" customHeight="1" outlineLevel="1">
      <c r="A553" s="161" t="s">
        <v>1534</v>
      </c>
      <c r="B553" s="240" t="s">
        <v>227</v>
      </c>
      <c r="C553" s="163" t="s">
        <v>832</v>
      </c>
      <c r="D553" s="164" t="s">
        <v>895</v>
      </c>
      <c r="E553" s="165" t="s">
        <v>840</v>
      </c>
      <c r="F553" s="233">
        <v>818.86</v>
      </c>
      <c r="G553" s="78"/>
      <c r="H553" s="167">
        <f>ROUND((F553*G553),2)</f>
        <v>0</v>
      </c>
      <c r="I553" s="168" t="e">
        <f t="shared" si="57"/>
        <v>#DIV/0!</v>
      </c>
      <c r="J553" s="64">
        <v>0</v>
      </c>
    </row>
    <row r="554" spans="1:10" ht="12.75" customHeight="1" outlineLevel="1">
      <c r="A554" s="161" t="s">
        <v>1535</v>
      </c>
      <c r="B554" s="162" t="s">
        <v>343</v>
      </c>
      <c r="C554" s="163" t="s">
        <v>832</v>
      </c>
      <c r="D554" s="164" t="s">
        <v>1229</v>
      </c>
      <c r="E554" s="165" t="s">
        <v>840</v>
      </c>
      <c r="F554" s="233">
        <v>248.8</v>
      </c>
      <c r="G554" s="78"/>
      <c r="H554" s="167">
        <f>ROUND((F554*G554),2)</f>
        <v>0</v>
      </c>
      <c r="I554" s="171" t="e">
        <f t="shared" si="57"/>
        <v>#DIV/0!</v>
      </c>
      <c r="J554" s="64">
        <v>0</v>
      </c>
    </row>
    <row r="555" spans="1:10" s="83" customFormat="1" ht="12.75" customHeight="1" outlineLevel="1">
      <c r="A555" s="338" t="s">
        <v>1536</v>
      </c>
      <c r="B555" s="339"/>
      <c r="C555" s="172"/>
      <c r="D555" s="192" t="s">
        <v>768</v>
      </c>
      <c r="E555" s="174"/>
      <c r="F555" s="174"/>
      <c r="G555" s="174"/>
      <c r="H555" s="174">
        <f>SUM(H556:H559)</f>
        <v>0</v>
      </c>
      <c r="I555" s="175" t="e">
        <f t="shared" si="57"/>
        <v>#DIV/0!</v>
      </c>
      <c r="J555" s="64">
        <v>0</v>
      </c>
    </row>
    <row r="556" spans="1:10" s="83" customFormat="1" ht="12.75" customHeight="1" outlineLevel="1">
      <c r="A556" s="161" t="s">
        <v>1537</v>
      </c>
      <c r="B556" s="217" t="s">
        <v>333</v>
      </c>
      <c r="C556" s="163" t="s">
        <v>832</v>
      </c>
      <c r="D556" s="164" t="s">
        <v>1158</v>
      </c>
      <c r="E556" s="165" t="s">
        <v>840</v>
      </c>
      <c r="F556" s="232">
        <v>1285</v>
      </c>
      <c r="G556" s="78"/>
      <c r="H556" s="167">
        <f>ROUND((F556*G556),2)</f>
        <v>0</v>
      </c>
      <c r="I556" s="168" t="e">
        <f t="shared" si="57"/>
        <v>#DIV/0!</v>
      </c>
      <c r="J556" s="64">
        <v>0</v>
      </c>
    </row>
    <row r="557" spans="1:10" ht="12.75" customHeight="1" outlineLevel="1">
      <c r="A557" s="161" t="s">
        <v>1538</v>
      </c>
      <c r="B557" s="162" t="s">
        <v>417</v>
      </c>
      <c r="C557" s="163" t="s">
        <v>832</v>
      </c>
      <c r="D557" s="164" t="s">
        <v>1233</v>
      </c>
      <c r="E557" s="165" t="s">
        <v>840</v>
      </c>
      <c r="F557" s="233">
        <v>818.4</v>
      </c>
      <c r="G557" s="78"/>
      <c r="H557" s="167">
        <f>ROUND((F557*G557),2)</f>
        <v>0</v>
      </c>
      <c r="I557" s="168" t="e">
        <f t="shared" si="57"/>
        <v>#DIV/0!</v>
      </c>
      <c r="J557" s="64">
        <v>0</v>
      </c>
    </row>
    <row r="558" spans="1:10" ht="12.75" customHeight="1" outlineLevel="1">
      <c r="A558" s="161" t="s">
        <v>1539</v>
      </c>
      <c r="B558" s="162" t="s">
        <v>336</v>
      </c>
      <c r="C558" s="163" t="s">
        <v>832</v>
      </c>
      <c r="D558" s="164" t="s">
        <v>1234</v>
      </c>
      <c r="E558" s="165" t="s">
        <v>840</v>
      </c>
      <c r="F558" s="233">
        <v>474.93</v>
      </c>
      <c r="G558" s="78"/>
      <c r="H558" s="167">
        <f>ROUND((F558*G558),2)</f>
        <v>0</v>
      </c>
      <c r="I558" s="168" t="e">
        <f t="shared" si="57"/>
        <v>#DIV/0!</v>
      </c>
      <c r="J558" s="64">
        <v>0</v>
      </c>
    </row>
    <row r="559" spans="1:10" ht="12.75" customHeight="1" outlineLevel="1">
      <c r="A559" s="161" t="s">
        <v>1540</v>
      </c>
      <c r="B559" s="162" t="s">
        <v>809</v>
      </c>
      <c r="C559" s="163" t="s">
        <v>832</v>
      </c>
      <c r="D559" s="164" t="s">
        <v>1235</v>
      </c>
      <c r="E559" s="165" t="s">
        <v>840</v>
      </c>
      <c r="F559" s="233">
        <v>92.09</v>
      </c>
      <c r="G559" s="78"/>
      <c r="H559" s="167">
        <f>ROUND((F559*G559),2)</f>
        <v>0</v>
      </c>
      <c r="I559" s="171" t="e">
        <f t="shared" si="57"/>
        <v>#DIV/0!</v>
      </c>
      <c r="J559" s="64">
        <v>0</v>
      </c>
    </row>
    <row r="560" spans="1:10" s="83" customFormat="1" ht="12.75" customHeight="1" outlineLevel="1">
      <c r="A560" s="338" t="s">
        <v>1541</v>
      </c>
      <c r="B560" s="339"/>
      <c r="C560" s="172"/>
      <c r="D560" s="192" t="s">
        <v>772</v>
      </c>
      <c r="E560" s="174"/>
      <c r="F560" s="174"/>
      <c r="G560" s="174"/>
      <c r="H560" s="174">
        <f>SUM(H561)</f>
        <v>0</v>
      </c>
      <c r="I560" s="175" t="e">
        <f t="shared" si="57"/>
        <v>#DIV/0!</v>
      </c>
      <c r="J560" s="64">
        <v>0</v>
      </c>
    </row>
    <row r="561" spans="1:10" s="83" customFormat="1" ht="12.75" customHeight="1" outlineLevel="1">
      <c r="A561" s="161" t="s">
        <v>1542</v>
      </c>
      <c r="B561" s="217" t="s">
        <v>314</v>
      </c>
      <c r="C561" s="163" t="s">
        <v>832</v>
      </c>
      <c r="D561" s="164" t="s">
        <v>1236</v>
      </c>
      <c r="E561" s="165" t="s">
        <v>840</v>
      </c>
      <c r="F561" s="232">
        <v>873.6</v>
      </c>
      <c r="G561" s="78"/>
      <c r="H561" s="167">
        <f>ROUND((F561*G561),2)</f>
        <v>0</v>
      </c>
      <c r="I561" s="171" t="e">
        <f aca="true" t="shared" si="58" ref="I561:I569">H561/$G$620</f>
        <v>#DIV/0!</v>
      </c>
      <c r="J561" s="64">
        <v>0</v>
      </c>
    </row>
    <row r="562" spans="1:10" s="83" customFormat="1" ht="12.75" customHeight="1" outlineLevel="1">
      <c r="A562" s="338" t="s">
        <v>1543</v>
      </c>
      <c r="B562" s="339"/>
      <c r="C562" s="172"/>
      <c r="D562" s="192" t="s">
        <v>769</v>
      </c>
      <c r="E562" s="174"/>
      <c r="F562" s="174"/>
      <c r="G562" s="174"/>
      <c r="H562" s="174">
        <f>SUM(H563)</f>
        <v>0</v>
      </c>
      <c r="I562" s="175" t="e">
        <f>H562/$G$620</f>
        <v>#DIV/0!</v>
      </c>
      <c r="J562" s="64">
        <v>0</v>
      </c>
    </row>
    <row r="563" spans="1:10" s="83" customFormat="1" ht="12.75" customHeight="1" outlineLevel="1">
      <c r="A563" s="214" t="s">
        <v>1544</v>
      </c>
      <c r="B563" s="239" t="s">
        <v>314</v>
      </c>
      <c r="C563" s="186" t="s">
        <v>832</v>
      </c>
      <c r="D563" s="164" t="s">
        <v>1236</v>
      </c>
      <c r="E563" s="187" t="s">
        <v>840</v>
      </c>
      <c r="F563" s="187">
        <v>268.14</v>
      </c>
      <c r="G563" s="78"/>
      <c r="H563" s="167">
        <f>ROUND((F563*G563),2)</f>
        <v>0</v>
      </c>
      <c r="I563" s="171" t="e">
        <f t="shared" si="58"/>
        <v>#DIV/0!</v>
      </c>
      <c r="J563" s="64">
        <v>0</v>
      </c>
    </row>
    <row r="564" spans="1:10" s="58" customFormat="1" ht="12.75" customHeight="1" outlineLevel="1">
      <c r="A564" s="338" t="s">
        <v>1545</v>
      </c>
      <c r="B564" s="339"/>
      <c r="C564" s="172"/>
      <c r="D564" s="192" t="s">
        <v>767</v>
      </c>
      <c r="E564" s="174"/>
      <c r="F564" s="174"/>
      <c r="G564" s="174"/>
      <c r="H564" s="174">
        <f>SUM(H565)</f>
        <v>0</v>
      </c>
      <c r="I564" s="175" t="e">
        <f>H564/$G$620</f>
        <v>#DIV/0!</v>
      </c>
      <c r="J564" s="64">
        <v>0</v>
      </c>
    </row>
    <row r="565" spans="1:10" s="58" customFormat="1" ht="12.75" customHeight="1" outlineLevel="1">
      <c r="A565" s="214" t="s">
        <v>1546</v>
      </c>
      <c r="B565" s="239" t="s">
        <v>331</v>
      </c>
      <c r="C565" s="186" t="s">
        <v>832</v>
      </c>
      <c r="D565" s="164" t="s">
        <v>1237</v>
      </c>
      <c r="E565" s="187" t="s">
        <v>29</v>
      </c>
      <c r="F565" s="187">
        <v>235</v>
      </c>
      <c r="G565" s="78"/>
      <c r="H565" s="167">
        <f>ROUND((F565*G565),2)</f>
        <v>0</v>
      </c>
      <c r="I565" s="171" t="e">
        <f t="shared" si="58"/>
        <v>#DIV/0!</v>
      </c>
      <c r="J565" s="64">
        <v>0</v>
      </c>
    </row>
    <row r="566" spans="1:10" s="58" customFormat="1" ht="12.75" customHeight="1" outlineLevel="1">
      <c r="A566" s="338" t="s">
        <v>1547</v>
      </c>
      <c r="B566" s="339"/>
      <c r="C566" s="172"/>
      <c r="D566" s="192" t="s">
        <v>771</v>
      </c>
      <c r="E566" s="174"/>
      <c r="F566" s="174"/>
      <c r="G566" s="174"/>
      <c r="H566" s="174">
        <f>SUM(H567:H569)</f>
        <v>0</v>
      </c>
      <c r="I566" s="175" t="e">
        <f>H566/$G$620</f>
        <v>#DIV/0!</v>
      </c>
      <c r="J566" s="64">
        <v>0</v>
      </c>
    </row>
    <row r="567" spans="1:10" s="58" customFormat="1" ht="12.75" customHeight="1" outlineLevel="1">
      <c r="A567" s="161" t="s">
        <v>1548</v>
      </c>
      <c r="B567" s="217" t="s">
        <v>344</v>
      </c>
      <c r="C567" s="163" t="s">
        <v>832</v>
      </c>
      <c r="D567" s="164" t="s">
        <v>1238</v>
      </c>
      <c r="E567" s="165" t="s">
        <v>29</v>
      </c>
      <c r="F567" s="232">
        <v>618</v>
      </c>
      <c r="G567" s="78"/>
      <c r="H567" s="167">
        <f>ROUND((F567*G567),2)</f>
        <v>0</v>
      </c>
      <c r="I567" s="168" t="e">
        <f t="shared" si="58"/>
        <v>#DIV/0!</v>
      </c>
      <c r="J567" s="64">
        <v>0</v>
      </c>
    </row>
    <row r="568" spans="1:10" ht="12.75" customHeight="1" outlineLevel="1">
      <c r="A568" s="161" t="s">
        <v>1549</v>
      </c>
      <c r="B568" s="162" t="s">
        <v>345</v>
      </c>
      <c r="C568" s="163" t="s">
        <v>832</v>
      </c>
      <c r="D568" s="164" t="s">
        <v>1239</v>
      </c>
      <c r="E568" s="165" t="s">
        <v>171</v>
      </c>
      <c r="F568" s="233">
        <v>9</v>
      </c>
      <c r="G568" s="78"/>
      <c r="H568" s="167">
        <f>ROUND((F568*G568),2)</f>
        <v>0</v>
      </c>
      <c r="I568" s="168" t="e">
        <f t="shared" si="58"/>
        <v>#DIV/0!</v>
      </c>
      <c r="J568" s="64">
        <v>0</v>
      </c>
    </row>
    <row r="569" spans="1:10" s="83" customFormat="1" ht="12.75" customHeight="1" outlineLevel="1">
      <c r="A569" s="161" t="s">
        <v>1550</v>
      </c>
      <c r="B569" s="240">
        <v>72947</v>
      </c>
      <c r="C569" s="186" t="s">
        <v>835</v>
      </c>
      <c r="D569" s="164" t="s">
        <v>1240</v>
      </c>
      <c r="E569" s="187" t="s">
        <v>840</v>
      </c>
      <c r="F569" s="237">
        <v>56.95</v>
      </c>
      <c r="G569" s="78"/>
      <c r="H569" s="167">
        <f>ROUND((F569*G569),2)</f>
        <v>0</v>
      </c>
      <c r="I569" s="171" t="e">
        <f t="shared" si="58"/>
        <v>#DIV/0!</v>
      </c>
      <c r="J569" s="64">
        <v>0</v>
      </c>
    </row>
    <row r="570" spans="1:10" s="58" customFormat="1" ht="12.75" customHeight="1" outlineLevel="1">
      <c r="A570" s="338" t="s">
        <v>1551</v>
      </c>
      <c r="B570" s="339"/>
      <c r="C570" s="172"/>
      <c r="D570" s="192" t="s">
        <v>770</v>
      </c>
      <c r="E570" s="174"/>
      <c r="F570" s="174"/>
      <c r="G570" s="174"/>
      <c r="H570" s="174">
        <f>SUM(H571)</f>
        <v>0</v>
      </c>
      <c r="I570" s="175" t="e">
        <f>H570/$G$620</f>
        <v>#DIV/0!</v>
      </c>
      <c r="J570" s="64">
        <v>0</v>
      </c>
    </row>
    <row r="571" spans="1:10" s="83" customFormat="1" ht="13.5" customHeight="1" outlineLevel="1" thickBot="1">
      <c r="A571" s="214" t="s">
        <v>1552</v>
      </c>
      <c r="B571" s="239" t="s">
        <v>343</v>
      </c>
      <c r="C571" s="163" t="s">
        <v>832</v>
      </c>
      <c r="D571" s="164" t="s">
        <v>1229</v>
      </c>
      <c r="E571" s="165" t="s">
        <v>840</v>
      </c>
      <c r="F571" s="232">
        <v>685</v>
      </c>
      <c r="G571" s="78"/>
      <c r="H571" s="167">
        <f>ROUND((F571*G571),2)</f>
        <v>0</v>
      </c>
      <c r="I571" s="168" t="e">
        <f>H571/$G$620</f>
        <v>#DIV/0!</v>
      </c>
      <c r="J571" s="64">
        <v>0</v>
      </c>
    </row>
    <row r="572" spans="1:10" s="59" customFormat="1" ht="15.75" customHeight="1" thickBot="1">
      <c r="A572" s="340">
        <v>15</v>
      </c>
      <c r="B572" s="341"/>
      <c r="C572" s="152"/>
      <c r="D572" s="198" t="s">
        <v>583</v>
      </c>
      <c r="E572" s="154"/>
      <c r="F572" s="154"/>
      <c r="G572" s="154"/>
      <c r="H572" s="155">
        <f>H573</f>
        <v>0</v>
      </c>
      <c r="I572" s="156" t="e">
        <f>H572/$G$620</f>
        <v>#DIV/0!</v>
      </c>
      <c r="J572" s="64">
        <v>0</v>
      </c>
    </row>
    <row r="573" spans="1:10" s="58" customFormat="1" ht="12.75" customHeight="1" outlineLevel="1">
      <c r="A573" s="351" t="s">
        <v>408</v>
      </c>
      <c r="B573" s="352"/>
      <c r="C573" s="253"/>
      <c r="D573" s="192" t="s">
        <v>776</v>
      </c>
      <c r="E573" s="254"/>
      <c r="F573" s="254"/>
      <c r="G573" s="254"/>
      <c r="H573" s="254">
        <f>SUM(H574:H582)</f>
        <v>0</v>
      </c>
      <c r="I573" s="160" t="e">
        <f>H573/$G$620</f>
        <v>#DIV/0!</v>
      </c>
      <c r="J573" s="64">
        <v>0</v>
      </c>
    </row>
    <row r="574" spans="1:10" s="58" customFormat="1" ht="12.75" customHeight="1" outlineLevel="1">
      <c r="A574" s="161" t="s">
        <v>409</v>
      </c>
      <c r="B574" s="217" t="s">
        <v>490</v>
      </c>
      <c r="C574" s="163" t="s">
        <v>832</v>
      </c>
      <c r="D574" s="164" t="s">
        <v>1241</v>
      </c>
      <c r="E574" s="165" t="s">
        <v>840</v>
      </c>
      <c r="F574" s="233">
        <v>2799.74</v>
      </c>
      <c r="G574" s="78"/>
      <c r="H574" s="167">
        <f aca="true" t="shared" si="59" ref="H574:H582">ROUND((F574*G574),2)</f>
        <v>0</v>
      </c>
      <c r="I574" s="168" t="e">
        <f aca="true" t="shared" si="60" ref="I574:I582">H574/$G$620</f>
        <v>#DIV/0!</v>
      </c>
      <c r="J574" s="64">
        <v>0</v>
      </c>
    </row>
    <row r="575" spans="1:10" s="80" customFormat="1" ht="12.75" customHeight="1" outlineLevel="1">
      <c r="A575" s="161" t="s">
        <v>410</v>
      </c>
      <c r="B575" s="240" t="s">
        <v>491</v>
      </c>
      <c r="C575" s="163" t="s">
        <v>832</v>
      </c>
      <c r="D575" s="164" t="s">
        <v>1242</v>
      </c>
      <c r="E575" s="165" t="s">
        <v>171</v>
      </c>
      <c r="F575" s="233">
        <v>22</v>
      </c>
      <c r="G575" s="78"/>
      <c r="H575" s="167">
        <f t="shared" si="59"/>
        <v>0</v>
      </c>
      <c r="I575" s="168" t="e">
        <f t="shared" si="60"/>
        <v>#DIV/0!</v>
      </c>
      <c r="J575" s="64">
        <v>0</v>
      </c>
    </row>
    <row r="576" spans="1:10" s="80" customFormat="1" ht="12.75" customHeight="1" outlineLevel="1">
      <c r="A576" s="161" t="s">
        <v>411</v>
      </c>
      <c r="B576" s="240" t="s">
        <v>492</v>
      </c>
      <c r="C576" s="163" t="s">
        <v>832</v>
      </c>
      <c r="D576" s="164" t="s">
        <v>1243</v>
      </c>
      <c r="E576" s="165" t="s">
        <v>171</v>
      </c>
      <c r="F576" s="233">
        <v>18</v>
      </c>
      <c r="G576" s="78"/>
      <c r="H576" s="167">
        <f t="shared" si="59"/>
        <v>0</v>
      </c>
      <c r="I576" s="168" t="e">
        <f t="shared" si="60"/>
        <v>#DIV/0!</v>
      </c>
      <c r="J576" s="64">
        <v>0</v>
      </c>
    </row>
    <row r="577" spans="1:10" s="80" customFormat="1" ht="12.75" customHeight="1" outlineLevel="1">
      <c r="A577" s="161" t="s">
        <v>480</v>
      </c>
      <c r="B577" s="240" t="s">
        <v>777</v>
      </c>
      <c r="C577" s="163" t="s">
        <v>832</v>
      </c>
      <c r="D577" s="164" t="s">
        <v>1244</v>
      </c>
      <c r="E577" s="165" t="s">
        <v>171</v>
      </c>
      <c r="F577" s="233">
        <v>3</v>
      </c>
      <c r="G577" s="78"/>
      <c r="H577" s="167">
        <f t="shared" si="59"/>
        <v>0</v>
      </c>
      <c r="I577" s="168" t="e">
        <f t="shared" si="60"/>
        <v>#DIV/0!</v>
      </c>
      <c r="J577" s="64">
        <v>0</v>
      </c>
    </row>
    <row r="578" spans="1:10" s="80" customFormat="1" ht="12.75" customHeight="1" outlineLevel="1">
      <c r="A578" s="161" t="s">
        <v>481</v>
      </c>
      <c r="B578" s="240" t="s">
        <v>493</v>
      </c>
      <c r="C578" s="163" t="s">
        <v>832</v>
      </c>
      <c r="D578" s="164" t="s">
        <v>1245</v>
      </c>
      <c r="E578" s="165" t="s">
        <v>171</v>
      </c>
      <c r="F578" s="233">
        <v>3</v>
      </c>
      <c r="G578" s="78"/>
      <c r="H578" s="167">
        <f t="shared" si="59"/>
        <v>0</v>
      </c>
      <c r="I578" s="168" t="e">
        <f t="shared" si="60"/>
        <v>#DIV/0!</v>
      </c>
      <c r="J578" s="64">
        <v>0</v>
      </c>
    </row>
    <row r="579" spans="1:10" s="80" customFormat="1" ht="12.75" customHeight="1" outlineLevel="1">
      <c r="A579" s="161" t="s">
        <v>482</v>
      </c>
      <c r="B579" s="240" t="s">
        <v>475</v>
      </c>
      <c r="C579" s="163" t="s">
        <v>832</v>
      </c>
      <c r="D579" s="164" t="s">
        <v>1246</v>
      </c>
      <c r="E579" s="165" t="s">
        <v>171</v>
      </c>
      <c r="F579" s="233">
        <v>46</v>
      </c>
      <c r="G579" s="78"/>
      <c r="H579" s="167">
        <f t="shared" si="59"/>
        <v>0</v>
      </c>
      <c r="I579" s="168" t="e">
        <f t="shared" si="60"/>
        <v>#DIV/0!</v>
      </c>
      <c r="J579" s="64">
        <v>0</v>
      </c>
    </row>
    <row r="580" spans="1:10" s="80" customFormat="1" ht="12.75" customHeight="1" outlineLevel="1">
      <c r="A580" s="161" t="s">
        <v>1553</v>
      </c>
      <c r="B580" s="240" t="s">
        <v>357</v>
      </c>
      <c r="C580" s="163" t="s">
        <v>832</v>
      </c>
      <c r="D580" s="164" t="s">
        <v>1247</v>
      </c>
      <c r="E580" s="165" t="s">
        <v>29</v>
      </c>
      <c r="F580" s="233">
        <v>311</v>
      </c>
      <c r="G580" s="78"/>
      <c r="H580" s="167">
        <f t="shared" si="59"/>
        <v>0</v>
      </c>
      <c r="I580" s="168" t="e">
        <f t="shared" si="60"/>
        <v>#DIV/0!</v>
      </c>
      <c r="J580" s="64">
        <v>0</v>
      </c>
    </row>
    <row r="581" spans="1:10" s="80" customFormat="1" ht="12.75" customHeight="1" outlineLevel="1">
      <c r="A581" s="161" t="s">
        <v>1554</v>
      </c>
      <c r="B581" s="240" t="s">
        <v>358</v>
      </c>
      <c r="C581" s="163" t="s">
        <v>832</v>
      </c>
      <c r="D581" s="164" t="s">
        <v>1248</v>
      </c>
      <c r="E581" s="165" t="s">
        <v>29</v>
      </c>
      <c r="F581" s="233">
        <v>311</v>
      </c>
      <c r="G581" s="78"/>
      <c r="H581" s="167">
        <f t="shared" si="59"/>
        <v>0</v>
      </c>
      <c r="I581" s="168" t="e">
        <f t="shared" si="60"/>
        <v>#DIV/0!</v>
      </c>
      <c r="J581" s="64">
        <v>0</v>
      </c>
    </row>
    <row r="582" spans="1:10" s="80" customFormat="1" ht="12.75" customHeight="1" outlineLevel="1" thickBot="1">
      <c r="A582" s="161" t="s">
        <v>1555</v>
      </c>
      <c r="B582" s="240" t="s">
        <v>476</v>
      </c>
      <c r="C582" s="163" t="s">
        <v>832</v>
      </c>
      <c r="D582" s="164" t="s">
        <v>1249</v>
      </c>
      <c r="E582" s="165" t="s">
        <v>171</v>
      </c>
      <c r="F582" s="233">
        <v>12</v>
      </c>
      <c r="G582" s="78"/>
      <c r="H582" s="167">
        <f t="shared" si="59"/>
        <v>0</v>
      </c>
      <c r="I582" s="168" t="e">
        <f t="shared" si="60"/>
        <v>#DIV/0!</v>
      </c>
      <c r="J582" s="64">
        <v>0</v>
      </c>
    </row>
    <row r="583" spans="1:10" s="59" customFormat="1" ht="15.75" customHeight="1" thickBot="1">
      <c r="A583" s="340">
        <v>16</v>
      </c>
      <c r="B583" s="341"/>
      <c r="C583" s="152"/>
      <c r="D583" s="198" t="s">
        <v>773</v>
      </c>
      <c r="E583" s="154"/>
      <c r="F583" s="154"/>
      <c r="G583" s="154"/>
      <c r="H583" s="155">
        <f>H584+H591+H600+H606+H608+H618</f>
        <v>0</v>
      </c>
      <c r="I583" s="156" t="e">
        <f>H583/$G$620</f>
        <v>#DIV/0!</v>
      </c>
      <c r="J583" s="64">
        <v>0</v>
      </c>
    </row>
    <row r="584" spans="1:10" s="83" customFormat="1" ht="12.75" customHeight="1" outlineLevel="1">
      <c r="A584" s="342" t="s">
        <v>1556</v>
      </c>
      <c r="B584" s="343"/>
      <c r="C584" s="157"/>
      <c r="D584" s="192" t="s">
        <v>774</v>
      </c>
      <c r="E584" s="159"/>
      <c r="F584" s="159"/>
      <c r="G584" s="159"/>
      <c r="H584" s="159">
        <f>SUM(H585:H590)</f>
        <v>0</v>
      </c>
      <c r="I584" s="160" t="e">
        <f>H584/$G$620</f>
        <v>#DIV/0!</v>
      </c>
      <c r="J584" s="64">
        <v>0</v>
      </c>
    </row>
    <row r="585" spans="1:10" s="83" customFormat="1" ht="12.75" customHeight="1" outlineLevel="1">
      <c r="A585" s="161" t="s">
        <v>1557</v>
      </c>
      <c r="B585" s="217" t="s">
        <v>471</v>
      </c>
      <c r="C585" s="163" t="s">
        <v>832</v>
      </c>
      <c r="D585" s="164" t="s">
        <v>1250</v>
      </c>
      <c r="E585" s="165" t="s">
        <v>29</v>
      </c>
      <c r="F585" s="232">
        <v>25.68</v>
      </c>
      <c r="G585" s="78"/>
      <c r="H585" s="167">
        <f aca="true" t="shared" si="61" ref="H585:H590">ROUND((F585*G585),2)</f>
        <v>0</v>
      </c>
      <c r="I585" s="168" t="e">
        <f aca="true" t="shared" si="62" ref="I585:I590">H585/$G$620</f>
        <v>#DIV/0!</v>
      </c>
      <c r="J585" s="64">
        <v>0</v>
      </c>
    </row>
    <row r="586" spans="1:10" s="83" customFormat="1" ht="12.75" customHeight="1" outlineLevel="1">
      <c r="A586" s="161" t="s">
        <v>1558</v>
      </c>
      <c r="B586" s="162" t="s">
        <v>474</v>
      </c>
      <c r="C586" s="163" t="s">
        <v>832</v>
      </c>
      <c r="D586" s="164" t="s">
        <v>1251</v>
      </c>
      <c r="E586" s="165" t="s">
        <v>29</v>
      </c>
      <c r="F586" s="233">
        <v>455</v>
      </c>
      <c r="G586" s="78"/>
      <c r="H586" s="167">
        <f t="shared" si="61"/>
        <v>0</v>
      </c>
      <c r="I586" s="168" t="e">
        <f t="shared" si="62"/>
        <v>#DIV/0!</v>
      </c>
      <c r="J586" s="64">
        <v>0</v>
      </c>
    </row>
    <row r="587" spans="1:10" s="83" customFormat="1" ht="12.75" customHeight="1" outlineLevel="1">
      <c r="A587" s="161" t="s">
        <v>1559</v>
      </c>
      <c r="B587" s="162" t="s">
        <v>349</v>
      </c>
      <c r="C587" s="163" t="s">
        <v>832</v>
      </c>
      <c r="D587" s="164" t="s">
        <v>1252</v>
      </c>
      <c r="E587" s="165" t="s">
        <v>171</v>
      </c>
      <c r="F587" s="233">
        <v>2</v>
      </c>
      <c r="G587" s="78"/>
      <c r="H587" s="167">
        <f t="shared" si="61"/>
        <v>0</v>
      </c>
      <c r="I587" s="168" t="e">
        <f t="shared" si="62"/>
        <v>#DIV/0!</v>
      </c>
      <c r="J587" s="64">
        <v>0</v>
      </c>
    </row>
    <row r="588" spans="1:10" s="83" customFormat="1" ht="12.75" customHeight="1" outlineLevel="1">
      <c r="A588" s="161" t="s">
        <v>1560</v>
      </c>
      <c r="B588" s="162" t="s">
        <v>793</v>
      </c>
      <c r="C588" s="163" t="s">
        <v>832</v>
      </c>
      <c r="D588" s="164" t="s">
        <v>1253</v>
      </c>
      <c r="E588" s="165" t="s">
        <v>171</v>
      </c>
      <c r="F588" s="233">
        <v>2</v>
      </c>
      <c r="G588" s="78"/>
      <c r="H588" s="167">
        <f t="shared" si="61"/>
        <v>0</v>
      </c>
      <c r="I588" s="168" t="e">
        <f t="shared" si="62"/>
        <v>#DIV/0!</v>
      </c>
      <c r="J588" s="64">
        <v>0</v>
      </c>
    </row>
    <row r="589" spans="1:10" s="83" customFormat="1" ht="12.75" customHeight="1" outlineLevel="1">
      <c r="A589" s="161" t="s">
        <v>1561</v>
      </c>
      <c r="B589" s="162" t="s">
        <v>501</v>
      </c>
      <c r="C589" s="163" t="s">
        <v>832</v>
      </c>
      <c r="D589" s="164" t="s">
        <v>1159</v>
      </c>
      <c r="E589" s="165" t="s">
        <v>840</v>
      </c>
      <c r="F589" s="233">
        <v>52.4</v>
      </c>
      <c r="G589" s="78"/>
      <c r="H589" s="167">
        <f t="shared" si="61"/>
        <v>0</v>
      </c>
      <c r="I589" s="168" t="e">
        <f t="shared" si="62"/>
        <v>#DIV/0!</v>
      </c>
      <c r="J589" s="64">
        <v>0</v>
      </c>
    </row>
    <row r="590" spans="1:10" s="83" customFormat="1" ht="12.75" customHeight="1" outlineLevel="1">
      <c r="A590" s="161" t="s">
        <v>1562</v>
      </c>
      <c r="B590" s="240" t="s">
        <v>413</v>
      </c>
      <c r="C590" s="186" t="s">
        <v>832</v>
      </c>
      <c r="D590" s="164" t="s">
        <v>1254</v>
      </c>
      <c r="E590" s="187" t="s">
        <v>171</v>
      </c>
      <c r="F590" s="237">
        <v>2</v>
      </c>
      <c r="G590" s="78"/>
      <c r="H590" s="167">
        <f t="shared" si="61"/>
        <v>0</v>
      </c>
      <c r="I590" s="171" t="e">
        <f t="shared" si="62"/>
        <v>#DIV/0!</v>
      </c>
      <c r="J590" s="64">
        <v>0</v>
      </c>
    </row>
    <row r="591" spans="1:10" s="83" customFormat="1" ht="12.75" customHeight="1" outlineLevel="1">
      <c r="A591" s="349" t="s">
        <v>1563</v>
      </c>
      <c r="B591" s="350"/>
      <c r="C591" s="172"/>
      <c r="D591" s="192" t="s">
        <v>775</v>
      </c>
      <c r="E591" s="174"/>
      <c r="F591" s="174"/>
      <c r="G591" s="174"/>
      <c r="H591" s="174">
        <f>SUM(H592:H599)</f>
        <v>0</v>
      </c>
      <c r="I591" s="175" t="e">
        <f>H591/$G$620</f>
        <v>#DIV/0!</v>
      </c>
      <c r="J591" s="64">
        <v>0</v>
      </c>
    </row>
    <row r="592" spans="1:10" s="83" customFormat="1" ht="12.75" customHeight="1" outlineLevel="1">
      <c r="A592" s="161" t="s">
        <v>1564</v>
      </c>
      <c r="B592" s="217" t="s">
        <v>45</v>
      </c>
      <c r="C592" s="163" t="s">
        <v>832</v>
      </c>
      <c r="D592" s="164" t="s">
        <v>867</v>
      </c>
      <c r="E592" s="165" t="s">
        <v>865</v>
      </c>
      <c r="F592" s="232">
        <v>54.6492</v>
      </c>
      <c r="G592" s="78"/>
      <c r="H592" s="167">
        <f aca="true" t="shared" si="63" ref="H592:H599">ROUND((F592*G592),2)</f>
        <v>0</v>
      </c>
      <c r="I592" s="168" t="e">
        <f aca="true" t="shared" si="64" ref="I592:I605">H592/$G$620</f>
        <v>#DIV/0!</v>
      </c>
      <c r="J592" s="64">
        <v>0</v>
      </c>
    </row>
    <row r="593" spans="1:10" s="83" customFormat="1" ht="12.75" customHeight="1" outlineLevel="1">
      <c r="A593" s="161" t="s">
        <v>1565</v>
      </c>
      <c r="B593" s="189" t="s">
        <v>351</v>
      </c>
      <c r="C593" s="163" t="s">
        <v>832</v>
      </c>
      <c r="D593" s="164" t="s">
        <v>868</v>
      </c>
      <c r="E593" s="165" t="s">
        <v>840</v>
      </c>
      <c r="F593" s="233">
        <v>455.41</v>
      </c>
      <c r="G593" s="78"/>
      <c r="H593" s="167">
        <f t="shared" si="63"/>
        <v>0</v>
      </c>
      <c r="I593" s="168" t="e">
        <f t="shared" si="64"/>
        <v>#DIV/0!</v>
      </c>
      <c r="J593" s="64">
        <v>0</v>
      </c>
    </row>
    <row r="594" spans="1:10" s="83" customFormat="1" ht="12.75" customHeight="1" outlineLevel="1">
      <c r="A594" s="161" t="s">
        <v>1566</v>
      </c>
      <c r="B594" s="162" t="s">
        <v>352</v>
      </c>
      <c r="C594" s="163" t="s">
        <v>832</v>
      </c>
      <c r="D594" s="164" t="s">
        <v>876</v>
      </c>
      <c r="E594" s="165" t="s">
        <v>840</v>
      </c>
      <c r="F594" s="233">
        <v>455.41</v>
      </c>
      <c r="G594" s="78"/>
      <c r="H594" s="167">
        <f t="shared" si="63"/>
        <v>0</v>
      </c>
      <c r="I594" s="168" t="e">
        <f t="shared" si="64"/>
        <v>#DIV/0!</v>
      </c>
      <c r="J594" s="64">
        <v>0</v>
      </c>
    </row>
    <row r="595" spans="1:10" s="83" customFormat="1" ht="12.75" customHeight="1" outlineLevel="1">
      <c r="A595" s="161" t="s">
        <v>1567</v>
      </c>
      <c r="B595" s="162" t="s">
        <v>353</v>
      </c>
      <c r="C595" s="163" t="s">
        <v>832</v>
      </c>
      <c r="D595" s="164" t="s">
        <v>879</v>
      </c>
      <c r="E595" s="165" t="s">
        <v>840</v>
      </c>
      <c r="F595" s="233">
        <v>455.41</v>
      </c>
      <c r="G595" s="78"/>
      <c r="H595" s="167">
        <f t="shared" si="63"/>
        <v>0</v>
      </c>
      <c r="I595" s="168" t="e">
        <f t="shared" si="64"/>
        <v>#DIV/0!</v>
      </c>
      <c r="J595" s="64">
        <v>0</v>
      </c>
    </row>
    <row r="596" spans="1:10" s="83" customFormat="1" ht="12.75" customHeight="1" outlineLevel="1">
      <c r="A596" s="161" t="s">
        <v>1568</v>
      </c>
      <c r="B596" s="162" t="s">
        <v>354</v>
      </c>
      <c r="C596" s="163" t="s">
        <v>832</v>
      </c>
      <c r="D596" s="164" t="s">
        <v>917</v>
      </c>
      <c r="E596" s="165" t="s">
        <v>840</v>
      </c>
      <c r="F596" s="233">
        <v>455.41</v>
      </c>
      <c r="G596" s="78"/>
      <c r="H596" s="167">
        <f t="shared" si="63"/>
        <v>0</v>
      </c>
      <c r="I596" s="168" t="e">
        <f t="shared" si="64"/>
        <v>#DIV/0!</v>
      </c>
      <c r="J596" s="64">
        <v>0</v>
      </c>
    </row>
    <row r="597" spans="1:10" s="83" customFormat="1" ht="12.75" customHeight="1" outlineLevel="1">
      <c r="A597" s="161" t="s">
        <v>1569</v>
      </c>
      <c r="B597" s="162" t="s">
        <v>355</v>
      </c>
      <c r="C597" s="163" t="s">
        <v>832</v>
      </c>
      <c r="D597" s="164" t="s">
        <v>1255</v>
      </c>
      <c r="E597" s="165" t="s">
        <v>840</v>
      </c>
      <c r="F597" s="233">
        <v>455.41</v>
      </c>
      <c r="G597" s="78"/>
      <c r="H597" s="167">
        <f t="shared" si="63"/>
        <v>0</v>
      </c>
      <c r="I597" s="168" t="e">
        <f t="shared" si="64"/>
        <v>#DIV/0!</v>
      </c>
      <c r="J597" s="64">
        <v>0</v>
      </c>
    </row>
    <row r="598" spans="1:10" s="83" customFormat="1" ht="25.5" outlineLevel="1">
      <c r="A598" s="161" t="s">
        <v>1570</v>
      </c>
      <c r="B598" s="162">
        <v>83659</v>
      </c>
      <c r="C598" s="163" t="s">
        <v>835</v>
      </c>
      <c r="D598" s="164" t="s">
        <v>1256</v>
      </c>
      <c r="E598" s="165" t="s">
        <v>171</v>
      </c>
      <c r="F598" s="233">
        <v>5</v>
      </c>
      <c r="G598" s="78"/>
      <c r="H598" s="167">
        <f t="shared" si="63"/>
        <v>0</v>
      </c>
      <c r="I598" s="168" t="e">
        <f t="shared" si="64"/>
        <v>#DIV/0!</v>
      </c>
      <c r="J598" s="64">
        <v>0</v>
      </c>
    </row>
    <row r="599" spans="1:10" s="83" customFormat="1" ht="12.75" customHeight="1" outlineLevel="1">
      <c r="A599" s="161" t="s">
        <v>1571</v>
      </c>
      <c r="B599" s="240" t="s">
        <v>356</v>
      </c>
      <c r="C599" s="186" t="s">
        <v>832</v>
      </c>
      <c r="D599" s="164" t="s">
        <v>1257</v>
      </c>
      <c r="E599" s="187" t="s">
        <v>29</v>
      </c>
      <c r="F599" s="237">
        <v>372.99</v>
      </c>
      <c r="G599" s="78"/>
      <c r="H599" s="167">
        <f t="shared" si="63"/>
        <v>0</v>
      </c>
      <c r="I599" s="171" t="e">
        <f t="shared" si="64"/>
        <v>#DIV/0!</v>
      </c>
      <c r="J599" s="64">
        <v>0</v>
      </c>
    </row>
    <row r="600" spans="1:10" s="58" customFormat="1" ht="12.75" customHeight="1" outlineLevel="1">
      <c r="A600" s="349" t="s">
        <v>1572</v>
      </c>
      <c r="B600" s="350"/>
      <c r="C600" s="172"/>
      <c r="D600" s="192" t="s">
        <v>810</v>
      </c>
      <c r="E600" s="174"/>
      <c r="F600" s="174"/>
      <c r="G600" s="174"/>
      <c r="H600" s="174">
        <f>SUM(H601:H605)</f>
        <v>0</v>
      </c>
      <c r="I600" s="175" t="e">
        <f>H600/$G$620</f>
        <v>#DIV/0!</v>
      </c>
      <c r="J600" s="64">
        <v>0</v>
      </c>
    </row>
    <row r="601" spans="1:10" ht="12.75" customHeight="1" outlineLevel="1">
      <c r="A601" s="161" t="s">
        <v>1573</v>
      </c>
      <c r="B601" s="217" t="s">
        <v>99</v>
      </c>
      <c r="C601" s="163" t="s">
        <v>832</v>
      </c>
      <c r="D601" s="164" t="s">
        <v>919</v>
      </c>
      <c r="E601" s="165" t="s">
        <v>840</v>
      </c>
      <c r="F601" s="232">
        <v>199.82</v>
      </c>
      <c r="G601" s="78"/>
      <c r="H601" s="167">
        <f>ROUND((F601*G601),2)</f>
        <v>0</v>
      </c>
      <c r="I601" s="168" t="e">
        <f t="shared" si="64"/>
        <v>#DIV/0!</v>
      </c>
      <c r="J601" s="64">
        <v>0</v>
      </c>
    </row>
    <row r="602" spans="1:10" ht="12.75" customHeight="1" outlineLevel="1">
      <c r="A602" s="161" t="s">
        <v>1574</v>
      </c>
      <c r="B602" s="162" t="s">
        <v>359</v>
      </c>
      <c r="C602" s="163" t="s">
        <v>832</v>
      </c>
      <c r="D602" s="164" t="s">
        <v>1258</v>
      </c>
      <c r="E602" s="165" t="s">
        <v>840</v>
      </c>
      <c r="F602" s="233">
        <v>118.59</v>
      </c>
      <c r="G602" s="78"/>
      <c r="H602" s="167">
        <f>ROUND((F602*G602),2)</f>
        <v>0</v>
      </c>
      <c r="I602" s="168" t="e">
        <f t="shared" si="64"/>
        <v>#DIV/0!</v>
      </c>
      <c r="J602" s="64">
        <v>0</v>
      </c>
    </row>
    <row r="603" spans="1:10" ht="12.75" customHeight="1" outlineLevel="1">
      <c r="A603" s="161" t="s">
        <v>1575</v>
      </c>
      <c r="B603" s="162" t="s">
        <v>86</v>
      </c>
      <c r="C603" s="163" t="s">
        <v>832</v>
      </c>
      <c r="D603" s="164" t="s">
        <v>1259</v>
      </c>
      <c r="E603" s="165" t="s">
        <v>865</v>
      </c>
      <c r="F603" s="233">
        <v>8.3</v>
      </c>
      <c r="G603" s="78"/>
      <c r="H603" s="167">
        <f>ROUND((F603*G603),2)</f>
        <v>0</v>
      </c>
      <c r="I603" s="168" t="e">
        <f t="shared" si="64"/>
        <v>#DIV/0!</v>
      </c>
      <c r="J603" s="64">
        <v>0</v>
      </c>
    </row>
    <row r="604" spans="1:10" ht="12.75" customHeight="1" outlineLevel="1">
      <c r="A604" s="161" t="s">
        <v>1576</v>
      </c>
      <c r="B604" s="162" t="s">
        <v>360</v>
      </c>
      <c r="C604" s="163" t="s">
        <v>832</v>
      </c>
      <c r="D604" s="164" t="s">
        <v>881</v>
      </c>
      <c r="E604" s="165" t="s">
        <v>840</v>
      </c>
      <c r="F604" s="233">
        <v>118.59</v>
      </c>
      <c r="G604" s="78"/>
      <c r="H604" s="167">
        <f>ROUND((F604*G604),2)</f>
        <v>0</v>
      </c>
      <c r="I604" s="168" t="e">
        <f t="shared" si="64"/>
        <v>#DIV/0!</v>
      </c>
      <c r="J604" s="64">
        <v>0</v>
      </c>
    </row>
    <row r="605" spans="1:10" ht="12.75" customHeight="1" outlineLevel="1">
      <c r="A605" s="161" t="s">
        <v>1577</v>
      </c>
      <c r="B605" s="200" t="s">
        <v>312</v>
      </c>
      <c r="C605" s="163" t="s">
        <v>832</v>
      </c>
      <c r="D605" s="164" t="s">
        <v>1260</v>
      </c>
      <c r="E605" s="165" t="s">
        <v>840</v>
      </c>
      <c r="F605" s="233">
        <v>179.19</v>
      </c>
      <c r="G605" s="78"/>
      <c r="H605" s="167">
        <f>ROUND((F605*G605),2)</f>
        <v>0</v>
      </c>
      <c r="I605" s="168" t="e">
        <f t="shared" si="64"/>
        <v>#DIV/0!</v>
      </c>
      <c r="J605" s="64">
        <v>0</v>
      </c>
    </row>
    <row r="606" spans="1:10" s="83" customFormat="1" ht="12.75" customHeight="1" outlineLevel="1">
      <c r="A606" s="349" t="s">
        <v>1578</v>
      </c>
      <c r="B606" s="350"/>
      <c r="C606" s="172"/>
      <c r="D606" s="192" t="s">
        <v>825</v>
      </c>
      <c r="E606" s="174"/>
      <c r="F606" s="174"/>
      <c r="G606" s="174"/>
      <c r="H606" s="174">
        <f>SUM(H607)</f>
        <v>0</v>
      </c>
      <c r="I606" s="175" t="e">
        <f>H606/$G$620</f>
        <v>#DIV/0!</v>
      </c>
      <c r="J606" s="64">
        <v>0</v>
      </c>
    </row>
    <row r="607" spans="1:10" s="83" customFormat="1" ht="12.75" customHeight="1" outlineLevel="1">
      <c r="A607" s="161" t="s">
        <v>1579</v>
      </c>
      <c r="B607" s="201">
        <v>112800</v>
      </c>
      <c r="C607" s="163" t="s">
        <v>852</v>
      </c>
      <c r="D607" s="164" t="s">
        <v>1261</v>
      </c>
      <c r="E607" s="165" t="s">
        <v>34</v>
      </c>
      <c r="F607" s="255">
        <v>150</v>
      </c>
      <c r="G607" s="78"/>
      <c r="H607" s="167">
        <f>ROUND((F607*G607),2)</f>
        <v>0</v>
      </c>
      <c r="I607" s="171" t="e">
        <f aca="true" t="shared" si="65" ref="I607:I617">H607/$G$620</f>
        <v>#DIV/0!</v>
      </c>
      <c r="J607" s="64">
        <v>0</v>
      </c>
    </row>
    <row r="608" spans="1:10" ht="12.75" customHeight="1" outlineLevel="1">
      <c r="A608" s="344" t="s">
        <v>1580</v>
      </c>
      <c r="B608" s="345"/>
      <c r="C608" s="256"/>
      <c r="D608" s="192" t="s">
        <v>773</v>
      </c>
      <c r="E608" s="257"/>
      <c r="F608" s="257"/>
      <c r="G608" s="257"/>
      <c r="H608" s="257">
        <f>SUM(H609:H617)</f>
        <v>0</v>
      </c>
      <c r="I608" s="175" t="e">
        <f>H608/$G$620</f>
        <v>#DIV/0!</v>
      </c>
      <c r="J608" s="64">
        <v>0</v>
      </c>
    </row>
    <row r="609" spans="1:10" s="60" customFormat="1" ht="15" customHeight="1" outlineLevel="1">
      <c r="A609" s="161" t="s">
        <v>1581</v>
      </c>
      <c r="B609" s="217" t="s">
        <v>361</v>
      </c>
      <c r="C609" s="163" t="s">
        <v>832</v>
      </c>
      <c r="D609" s="164" t="s">
        <v>1262</v>
      </c>
      <c r="E609" s="165" t="s">
        <v>508</v>
      </c>
      <c r="F609" s="258">
        <v>3</v>
      </c>
      <c r="G609" s="78"/>
      <c r="H609" s="167">
        <f aca="true" t="shared" si="66" ref="H609:H617">ROUND((F609*G609),2)</f>
        <v>0</v>
      </c>
      <c r="I609" s="168" t="e">
        <f t="shared" si="65"/>
        <v>#DIV/0!</v>
      </c>
      <c r="J609" s="64">
        <v>0</v>
      </c>
    </row>
    <row r="610" spans="1:10" s="60" customFormat="1" ht="15" customHeight="1" outlineLevel="1">
      <c r="A610" s="161" t="s">
        <v>1582</v>
      </c>
      <c r="B610" s="162" t="s">
        <v>362</v>
      </c>
      <c r="C610" s="163" t="s">
        <v>832</v>
      </c>
      <c r="D610" s="164" t="s">
        <v>1263</v>
      </c>
      <c r="E610" s="165" t="s">
        <v>171</v>
      </c>
      <c r="F610" s="233">
        <v>2</v>
      </c>
      <c r="G610" s="78"/>
      <c r="H610" s="167">
        <f t="shared" si="66"/>
        <v>0</v>
      </c>
      <c r="I610" s="168" t="e">
        <f t="shared" si="65"/>
        <v>#DIV/0!</v>
      </c>
      <c r="J610" s="64">
        <v>0</v>
      </c>
    </row>
    <row r="611" spans="1:10" s="60" customFormat="1" ht="15" customHeight="1" outlineLevel="1">
      <c r="A611" s="161" t="s">
        <v>1583</v>
      </c>
      <c r="B611" s="162" t="s">
        <v>720</v>
      </c>
      <c r="C611" s="163" t="s">
        <v>832</v>
      </c>
      <c r="D611" s="164" t="s">
        <v>1070</v>
      </c>
      <c r="E611" s="165" t="s">
        <v>171</v>
      </c>
      <c r="F611" s="233">
        <v>2</v>
      </c>
      <c r="G611" s="78"/>
      <c r="H611" s="167">
        <f t="shared" si="66"/>
        <v>0</v>
      </c>
      <c r="I611" s="168" t="e">
        <f t="shared" si="65"/>
        <v>#DIV/0!</v>
      </c>
      <c r="J611" s="64">
        <v>0</v>
      </c>
    </row>
    <row r="612" spans="1:10" s="60" customFormat="1" ht="15" customHeight="1" outlineLevel="1">
      <c r="A612" s="161" t="s">
        <v>1584</v>
      </c>
      <c r="B612" s="162" t="s">
        <v>494</v>
      </c>
      <c r="C612" s="163" t="s">
        <v>832</v>
      </c>
      <c r="D612" s="164" t="s">
        <v>1264</v>
      </c>
      <c r="E612" s="165" t="s">
        <v>29</v>
      </c>
      <c r="F612" s="233">
        <v>45</v>
      </c>
      <c r="G612" s="78"/>
      <c r="H612" s="167">
        <f t="shared" si="66"/>
        <v>0</v>
      </c>
      <c r="I612" s="168" t="e">
        <f t="shared" si="65"/>
        <v>#DIV/0!</v>
      </c>
      <c r="J612" s="64">
        <v>0</v>
      </c>
    </row>
    <row r="613" spans="1:10" s="60" customFormat="1" ht="15" customHeight="1" outlineLevel="1">
      <c r="A613" s="161" t="s">
        <v>1585</v>
      </c>
      <c r="B613" s="162" t="s">
        <v>495</v>
      </c>
      <c r="C613" s="163" t="s">
        <v>832</v>
      </c>
      <c r="D613" s="164" t="s">
        <v>1265</v>
      </c>
      <c r="E613" s="165" t="s">
        <v>171</v>
      </c>
      <c r="F613" s="233">
        <v>4</v>
      </c>
      <c r="G613" s="78"/>
      <c r="H613" s="167">
        <f t="shared" si="66"/>
        <v>0</v>
      </c>
      <c r="I613" s="168" t="e">
        <f t="shared" si="65"/>
        <v>#DIV/0!</v>
      </c>
      <c r="J613" s="64">
        <v>0</v>
      </c>
    </row>
    <row r="614" spans="1:10" s="60" customFormat="1" ht="15" customHeight="1" outlineLevel="1">
      <c r="A614" s="161" t="s">
        <v>1586</v>
      </c>
      <c r="B614" s="162" t="s">
        <v>363</v>
      </c>
      <c r="C614" s="163" t="s">
        <v>832</v>
      </c>
      <c r="D614" s="164" t="s">
        <v>1266</v>
      </c>
      <c r="E614" s="165" t="s">
        <v>840</v>
      </c>
      <c r="F614" s="233">
        <v>873.6</v>
      </c>
      <c r="G614" s="78"/>
      <c r="H614" s="167">
        <f t="shared" si="66"/>
        <v>0</v>
      </c>
      <c r="I614" s="168" t="e">
        <f t="shared" si="65"/>
        <v>#DIV/0!</v>
      </c>
      <c r="J614" s="64">
        <v>0</v>
      </c>
    </row>
    <row r="615" spans="1:10" s="60" customFormat="1" ht="15" customHeight="1" outlineLevel="1">
      <c r="A615" s="161" t="s">
        <v>1587</v>
      </c>
      <c r="B615" s="162" t="s">
        <v>364</v>
      </c>
      <c r="C615" s="163" t="s">
        <v>832</v>
      </c>
      <c r="D615" s="164" t="s">
        <v>1267</v>
      </c>
      <c r="E615" s="165" t="s">
        <v>171</v>
      </c>
      <c r="F615" s="233">
        <v>2</v>
      </c>
      <c r="G615" s="78"/>
      <c r="H615" s="167">
        <f t="shared" si="66"/>
        <v>0</v>
      </c>
      <c r="I615" s="168" t="e">
        <f t="shared" si="65"/>
        <v>#DIV/0!</v>
      </c>
      <c r="J615" s="64">
        <v>0</v>
      </c>
    </row>
    <row r="616" spans="1:10" ht="12.75" customHeight="1" outlineLevel="1">
      <c r="A616" s="161" t="s">
        <v>1588</v>
      </c>
      <c r="B616" s="162" t="s">
        <v>391</v>
      </c>
      <c r="C616" s="163" t="s">
        <v>832</v>
      </c>
      <c r="D616" s="164" t="s">
        <v>1268</v>
      </c>
      <c r="E616" s="165" t="s">
        <v>1179</v>
      </c>
      <c r="F616" s="233">
        <v>2</v>
      </c>
      <c r="G616" s="78"/>
      <c r="H616" s="167">
        <f t="shared" si="66"/>
        <v>0</v>
      </c>
      <c r="I616" s="168" t="e">
        <f t="shared" si="65"/>
        <v>#DIV/0!</v>
      </c>
      <c r="J616" s="64">
        <v>0</v>
      </c>
    </row>
    <row r="617" spans="1:13" ht="12.75" customHeight="1" outlineLevel="1">
      <c r="A617" s="161" t="s">
        <v>1589</v>
      </c>
      <c r="B617" s="240" t="s">
        <v>392</v>
      </c>
      <c r="C617" s="163" t="s">
        <v>832</v>
      </c>
      <c r="D617" s="164" t="s">
        <v>1269</v>
      </c>
      <c r="E617" s="165" t="s">
        <v>171</v>
      </c>
      <c r="F617" s="233">
        <v>2</v>
      </c>
      <c r="G617" s="78"/>
      <c r="H617" s="167">
        <f t="shared" si="66"/>
        <v>0</v>
      </c>
      <c r="I617" s="171" t="e">
        <f t="shared" si="65"/>
        <v>#DIV/0!</v>
      </c>
      <c r="J617" s="64">
        <v>0</v>
      </c>
      <c r="M617" s="69">
        <v>19689220.968502</v>
      </c>
    </row>
    <row r="618" spans="1:10" ht="12.75" customHeight="1" outlineLevel="1">
      <c r="A618" s="344" t="s">
        <v>1590</v>
      </c>
      <c r="B618" s="345"/>
      <c r="C618" s="256"/>
      <c r="D618" s="192" t="s">
        <v>814</v>
      </c>
      <c r="E618" s="257"/>
      <c r="F618" s="257"/>
      <c r="G618" s="257"/>
      <c r="H618" s="257">
        <f>SUM(H619)</f>
        <v>0</v>
      </c>
      <c r="I618" s="175" t="e">
        <f>H618/$G$620</f>
        <v>#DIV/0!</v>
      </c>
      <c r="J618" s="64">
        <v>0</v>
      </c>
    </row>
    <row r="619" spans="1:10" ht="13.5" customHeight="1" outlineLevel="1" thickBot="1">
      <c r="A619" s="214" t="s">
        <v>1591</v>
      </c>
      <c r="B619" s="239" t="s">
        <v>365</v>
      </c>
      <c r="C619" s="163" t="s">
        <v>832</v>
      </c>
      <c r="D619" s="164" t="s">
        <v>1270</v>
      </c>
      <c r="E619" s="165" t="s">
        <v>840</v>
      </c>
      <c r="F619" s="258">
        <v>2686.13</v>
      </c>
      <c r="G619" s="78"/>
      <c r="H619" s="167">
        <f>ROUND((F619*G619),2)</f>
        <v>0</v>
      </c>
      <c r="I619" s="168" t="e">
        <f>H619/$G$620</f>
        <v>#DIV/0!</v>
      </c>
      <c r="J619" s="64">
        <v>0</v>
      </c>
    </row>
    <row r="620" spans="1:10" s="61" customFormat="1" ht="19.5" customHeight="1" thickBot="1" thickTop="1">
      <c r="A620" s="259" t="s">
        <v>1272</v>
      </c>
      <c r="B620" s="260"/>
      <c r="C620" s="260"/>
      <c r="D620" s="261"/>
      <c r="E620" s="262"/>
      <c r="F620" s="263"/>
      <c r="G620" s="348">
        <f>H583+H572+H545+H518+H502+H493+H341+H255+H224+H195+H167+H150+H138+H73+H55+H14</f>
        <v>0</v>
      </c>
      <c r="H620" s="348"/>
      <c r="I620" s="264" t="e">
        <f>I14+I138+I55+I73+I150+I167+I195+I224+I255+I341+I493+I502+I518+I545+I572+I583</f>
        <v>#DIV/0!</v>
      </c>
      <c r="J620" s="64">
        <v>0</v>
      </c>
    </row>
    <row r="621" spans="1:10" s="61" customFormat="1" ht="19.5" customHeight="1" thickBot="1" thickTop="1">
      <c r="A621" s="265" t="s">
        <v>1273</v>
      </c>
      <c r="B621" s="266"/>
      <c r="C621" s="266"/>
      <c r="D621" s="261"/>
      <c r="E621" s="262"/>
      <c r="F621" s="88">
        <v>1.2971</v>
      </c>
      <c r="G621" s="346">
        <f>G620/1.2971</f>
        <v>0</v>
      </c>
      <c r="H621" s="347"/>
      <c r="I621" s="264" t="e">
        <f>I620</f>
        <v>#DIV/0!</v>
      </c>
      <c r="J621" s="64">
        <v>0</v>
      </c>
    </row>
    <row r="622" spans="1:10" ht="15" customHeight="1">
      <c r="A622" s="89"/>
      <c r="B622" s="76"/>
      <c r="C622" s="76"/>
      <c r="D622" s="90"/>
      <c r="E622" s="60"/>
      <c r="F622" s="91"/>
      <c r="G622" s="60"/>
      <c r="H622" s="92"/>
      <c r="I622" s="93"/>
      <c r="J622" s="62"/>
    </row>
    <row r="623" spans="1:10" ht="15" customHeight="1">
      <c r="A623" s="94"/>
      <c r="B623" s="94"/>
      <c r="C623" s="95"/>
      <c r="D623" s="90"/>
      <c r="E623" s="60"/>
      <c r="F623" s="91"/>
      <c r="G623" s="60"/>
      <c r="H623" s="92"/>
      <c r="I623" s="60"/>
      <c r="J623" s="62"/>
    </row>
    <row r="624" spans="1:10" ht="15" customHeight="1">
      <c r="A624" s="94"/>
      <c r="B624" s="94"/>
      <c r="C624" s="95"/>
      <c r="D624" s="90"/>
      <c r="E624" s="60"/>
      <c r="F624" s="91"/>
      <c r="G624" s="60"/>
      <c r="H624" s="60"/>
      <c r="I624" s="60"/>
      <c r="J624" s="3"/>
    </row>
    <row r="625" spans="1:10" ht="18" customHeight="1">
      <c r="A625" s="96"/>
      <c r="B625" s="96"/>
      <c r="C625" s="96"/>
      <c r="D625" s="76"/>
      <c r="E625" s="97"/>
      <c r="F625" s="97"/>
      <c r="H625" s="97"/>
      <c r="I625" s="60"/>
      <c r="J625" s="98"/>
    </row>
    <row r="626" spans="1:10" ht="15.75" customHeight="1">
      <c r="A626" s="99"/>
      <c r="B626" s="76"/>
      <c r="C626" s="76"/>
      <c r="D626" s="100"/>
      <c r="E626" s="101"/>
      <c r="F626" s="101"/>
      <c r="G626" s="101"/>
      <c r="H626" s="101"/>
      <c r="J626" s="3"/>
    </row>
    <row r="627" spans="1:10" ht="15" customHeight="1">
      <c r="A627" s="99"/>
      <c r="B627" s="76"/>
      <c r="C627" s="76"/>
      <c r="D627" s="60"/>
      <c r="E627" s="103"/>
      <c r="F627" s="103"/>
      <c r="G627" s="103"/>
      <c r="H627" s="103"/>
      <c r="I627" s="60"/>
      <c r="J627" s="3"/>
    </row>
    <row r="628" spans="1:10" ht="15" customHeight="1">
      <c r="A628" s="99"/>
      <c r="B628" s="76"/>
      <c r="C628" s="76"/>
      <c r="D628" s="60"/>
      <c r="E628" s="103"/>
      <c r="F628" s="103"/>
      <c r="G628" s="103"/>
      <c r="H628" s="103"/>
      <c r="I628" s="60"/>
      <c r="J628" s="3"/>
    </row>
    <row r="629" spans="1:10" ht="12.75" customHeight="1">
      <c r="A629" s="76"/>
      <c r="B629" s="76"/>
      <c r="C629" s="76"/>
      <c r="D629" s="74"/>
      <c r="E629" s="54"/>
      <c r="F629" s="54"/>
      <c r="G629" s="74"/>
      <c r="H629" s="54"/>
      <c r="I629" s="98"/>
      <c r="J629" s="3"/>
    </row>
    <row r="630" ht="12.75" customHeight="1">
      <c r="J630" s="3"/>
    </row>
    <row r="632" spans="4:8" ht="16.5" customHeight="1">
      <c r="D632" s="100"/>
      <c r="E632" s="105"/>
      <c r="F632" s="105"/>
      <c r="G632" s="101"/>
      <c r="H632" s="105"/>
    </row>
    <row r="633" spans="4:8" ht="16.5" customHeight="1">
      <c r="D633" s="60"/>
      <c r="E633" s="106"/>
      <c r="F633" s="106"/>
      <c r="G633" s="103"/>
      <c r="H633" s="87"/>
    </row>
    <row r="634" spans="4:8" ht="16.5" customHeight="1">
      <c r="D634" s="60"/>
      <c r="E634" s="106"/>
      <c r="F634" s="106"/>
      <c r="G634" s="103"/>
      <c r="H634" s="87"/>
    </row>
    <row r="636" spans="6:8" ht="16.5" customHeight="1">
      <c r="F636" s="101"/>
      <c r="G636" s="101"/>
      <c r="H636" s="107"/>
    </row>
    <row r="637" spans="6:8" ht="16.5" customHeight="1">
      <c r="F637" s="103"/>
      <c r="G637" s="103"/>
      <c r="H637" s="106"/>
    </row>
    <row r="638" spans="6:8" ht="16.5" customHeight="1">
      <c r="F638" s="103"/>
      <c r="G638" s="103"/>
      <c r="H638" s="106"/>
    </row>
    <row r="655" spans="3:9" ht="16.5" customHeight="1">
      <c r="C655" s="2"/>
      <c r="D655" s="74"/>
      <c r="E655" s="98"/>
      <c r="G655" s="104"/>
      <c r="H655" s="102"/>
      <c r="I655" s="2"/>
    </row>
    <row r="656" spans="3:9" ht="16.5" customHeight="1">
      <c r="C656" s="2"/>
      <c r="D656" s="74"/>
      <c r="E656" s="98"/>
      <c r="G656" s="104"/>
      <c r="H656" s="102"/>
      <c r="I656" s="2"/>
    </row>
    <row r="657" spans="3:9" ht="16.5" customHeight="1">
      <c r="C657" s="2"/>
      <c r="D657" s="74"/>
      <c r="E657" s="98"/>
      <c r="G657" s="104"/>
      <c r="H657" s="102"/>
      <c r="I657" s="2"/>
    </row>
    <row r="658" spans="3:9" ht="16.5" customHeight="1">
      <c r="C658" s="2"/>
      <c r="D658" s="74"/>
      <c r="E658" s="98"/>
      <c r="G658" s="104"/>
      <c r="H658" s="102"/>
      <c r="I658" s="2"/>
    </row>
    <row r="659" spans="3:9" ht="16.5" customHeight="1">
      <c r="C659" s="2"/>
      <c r="D659" s="74"/>
      <c r="E659" s="98"/>
      <c r="G659" s="104"/>
      <c r="H659" s="102"/>
      <c r="I659" s="2"/>
    </row>
    <row r="660" spans="3:9" ht="16.5" customHeight="1">
      <c r="C660" s="2"/>
      <c r="D660" s="74"/>
      <c r="E660" s="98"/>
      <c r="G660" s="104"/>
      <c r="H660" s="102"/>
      <c r="I660" s="2"/>
    </row>
    <row r="661" spans="3:9" ht="16.5" customHeight="1">
      <c r="C661" s="2"/>
      <c r="D661" s="74"/>
      <c r="E661" s="98"/>
      <c r="G661" s="104"/>
      <c r="H661" s="102"/>
      <c r="I661" s="2"/>
    </row>
    <row r="662" spans="3:9" ht="16.5" customHeight="1">
      <c r="C662" s="2"/>
      <c r="D662" s="74"/>
      <c r="E662" s="98"/>
      <c r="G662" s="104"/>
      <c r="H662" s="102"/>
      <c r="I662" s="2"/>
    </row>
    <row r="663" spans="3:9" ht="16.5" customHeight="1">
      <c r="C663" s="2"/>
      <c r="D663" s="74"/>
      <c r="E663" s="98"/>
      <c r="G663" s="104"/>
      <c r="H663" s="102"/>
      <c r="I663" s="2"/>
    </row>
    <row r="664" spans="3:9" ht="16.5" customHeight="1">
      <c r="C664" s="2"/>
      <c r="D664" s="74"/>
      <c r="E664" s="98"/>
      <c r="G664" s="104"/>
      <c r="H664" s="102"/>
      <c r="I664" s="2"/>
    </row>
    <row r="665" spans="3:9" ht="16.5" customHeight="1">
      <c r="C665" s="2"/>
      <c r="D665" s="74"/>
      <c r="E665" s="98"/>
      <c r="G665" s="104"/>
      <c r="H665" s="102"/>
      <c r="I665" s="2"/>
    </row>
    <row r="666" spans="3:9" ht="16.5" customHeight="1">
      <c r="C666" s="2"/>
      <c r="D666" s="74"/>
      <c r="E666" s="98"/>
      <c r="G666" s="104"/>
      <c r="H666" s="102"/>
      <c r="I666" s="2"/>
    </row>
    <row r="667" spans="3:9" ht="16.5" customHeight="1">
      <c r="C667" s="2"/>
      <c r="D667" s="74"/>
      <c r="E667" s="98"/>
      <c r="G667" s="104"/>
      <c r="H667" s="102"/>
      <c r="I667" s="2"/>
    </row>
  </sheetData>
  <sheetProtection selectLockedCells="1" selectUnlockedCells="1"/>
  <mergeCells count="86">
    <mergeCell ref="A15:B15"/>
    <mergeCell ref="A26:B26"/>
    <mergeCell ref="A19:B19"/>
    <mergeCell ref="A55:B55"/>
    <mergeCell ref="A14:B14"/>
    <mergeCell ref="F7:G7"/>
    <mergeCell ref="F9:G9"/>
    <mergeCell ref="A74:B74"/>
    <mergeCell ref="A116:B116"/>
    <mergeCell ref="A56:B56"/>
    <mergeCell ref="A59:B59"/>
    <mergeCell ref="A63:B63"/>
    <mergeCell ref="A139:B139"/>
    <mergeCell ref="A73:B73"/>
    <mergeCell ref="A138:B138"/>
    <mergeCell ref="A167:B167"/>
    <mergeCell ref="A151:B151"/>
    <mergeCell ref="A157:B157"/>
    <mergeCell ref="A160:B160"/>
    <mergeCell ref="A127:B127"/>
    <mergeCell ref="A150:B150"/>
    <mergeCell ref="A168:B168"/>
    <mergeCell ref="A182:B182"/>
    <mergeCell ref="A184:B184"/>
    <mergeCell ref="A255:B255"/>
    <mergeCell ref="A256:B256"/>
    <mergeCell ref="A263:B263"/>
    <mergeCell ref="A212:B212"/>
    <mergeCell ref="A219:B219"/>
    <mergeCell ref="A224:B224"/>
    <mergeCell ref="A195:B195"/>
    <mergeCell ref="A196:B196"/>
    <mergeCell ref="A202:B202"/>
    <mergeCell ref="A285:B285"/>
    <mergeCell ref="A304:B304"/>
    <mergeCell ref="A316:B316"/>
    <mergeCell ref="A225:B225"/>
    <mergeCell ref="A248:B248"/>
    <mergeCell ref="A338:B338"/>
    <mergeCell ref="A341:B341"/>
    <mergeCell ref="A342:B342"/>
    <mergeCell ref="A402:B402"/>
    <mergeCell ref="A320:B320"/>
    <mergeCell ref="A518:B518"/>
    <mergeCell ref="A324:B324"/>
    <mergeCell ref="A332:B332"/>
    <mergeCell ref="A503:B503"/>
    <mergeCell ref="A507:B507"/>
    <mergeCell ref="A513:B513"/>
    <mergeCell ref="A494:B494"/>
    <mergeCell ref="A502:B502"/>
    <mergeCell ref="A493:B493"/>
    <mergeCell ref="A545:B545"/>
    <mergeCell ref="A546:B546"/>
    <mergeCell ref="A525:B525"/>
    <mergeCell ref="A534:B534"/>
    <mergeCell ref="A538:B538"/>
    <mergeCell ref="A519:B519"/>
    <mergeCell ref="G621:H621"/>
    <mergeCell ref="G620:H620"/>
    <mergeCell ref="A606:B606"/>
    <mergeCell ref="A573:B573"/>
    <mergeCell ref="A562:B562"/>
    <mergeCell ref="A591:B591"/>
    <mergeCell ref="A600:B600"/>
    <mergeCell ref="A608:B608"/>
    <mergeCell ref="A434:B434"/>
    <mergeCell ref="A618:B618"/>
    <mergeCell ref="A37:B37"/>
    <mergeCell ref="A111:B111"/>
    <mergeCell ref="A105:B105"/>
    <mergeCell ref="A550:B550"/>
    <mergeCell ref="A555:B555"/>
    <mergeCell ref="A560:B560"/>
    <mergeCell ref="A491:B491"/>
    <mergeCell ref="A523:B523"/>
    <mergeCell ref="F11:G11"/>
    <mergeCell ref="A410:B410"/>
    <mergeCell ref="A570:B570"/>
    <mergeCell ref="A583:B583"/>
    <mergeCell ref="A584:B584"/>
    <mergeCell ref="A564:B564"/>
    <mergeCell ref="A566:B566"/>
    <mergeCell ref="A572:B572"/>
    <mergeCell ref="A543:B543"/>
    <mergeCell ref="A422:B422"/>
  </mergeCells>
  <printOptions horizontalCentered="1"/>
  <pageMargins left="0.2362204724409449" right="0.2362204724409449" top="0.5511811023622047" bottom="0.5511811023622047" header="0.5118110236220472" footer="0.31496062992125984"/>
  <pageSetup fitToHeight="0" fitToWidth="1" horizontalDpi="600" verticalDpi="600" orientation="landscape" paperSize="9" scale="68" r:id="rId1"/>
  <headerFooter alignWithMargins="0">
    <oddFooter>&amp;R&amp;9PÁG. &amp;P/&amp;N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"/>
  <sheetViews>
    <sheetView view="pageBreakPreview" zoomScale="70" zoomScaleNormal="40" zoomScaleSheetLayoutView="70" workbookViewId="0" topLeftCell="A1">
      <selection activeCell="E18" sqref="E18:I18"/>
    </sheetView>
  </sheetViews>
  <sheetFormatPr defaultColWidth="9.140625" defaultRowHeight="12.75"/>
  <cols>
    <col min="1" max="1" width="16.7109375" style="275" customWidth="1"/>
    <col min="2" max="2" width="65.57421875" style="275" customWidth="1"/>
    <col min="3" max="3" width="12.28125" style="275" customWidth="1"/>
    <col min="4" max="4" width="30.28125" style="276" bestFit="1" customWidth="1"/>
    <col min="5" max="10" width="9.140625" style="275" customWidth="1"/>
    <col min="11" max="12" width="9.140625" style="278" customWidth="1"/>
    <col min="13" max="13" width="9.140625" style="275" customWidth="1"/>
    <col min="14" max="14" width="9.140625" style="279" customWidth="1"/>
    <col min="15" max="125" width="9.140625" style="275" customWidth="1"/>
    <col min="126" max="126" width="6.421875" style="275" customWidth="1"/>
    <col min="127" max="127" width="17.140625" style="275" customWidth="1"/>
    <col min="128" max="128" width="3.421875" style="275" customWidth="1"/>
    <col min="129" max="129" width="18.8515625" style="275" customWidth="1"/>
    <col min="130" max="16384" width="9.140625" style="275" customWidth="1"/>
  </cols>
  <sheetData>
    <row r="1" spans="1:124" s="54" customFormat="1" ht="30.7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</row>
    <row r="2" spans="1:124" s="54" customFormat="1" ht="12.75" customHeight="1">
      <c r="A2" s="267"/>
      <c r="B2" s="267"/>
      <c r="C2" s="267"/>
      <c r="D2" s="26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</row>
    <row r="3" spans="1:7" s="54" customFormat="1" ht="9.75" customHeight="1">
      <c r="A3" s="267"/>
      <c r="B3" s="267"/>
      <c r="C3" s="267"/>
      <c r="D3" s="267"/>
      <c r="E3" s="108"/>
      <c r="F3" s="108"/>
      <c r="G3" s="110"/>
    </row>
    <row r="4" spans="1:124" s="54" customFormat="1" ht="18" customHeight="1">
      <c r="A4" s="267"/>
      <c r="B4" s="267"/>
      <c r="C4" s="267"/>
      <c r="D4" s="267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</row>
    <row r="5" spans="3:7" s="54" customFormat="1" ht="25.5" customHeight="1" thickBot="1">
      <c r="C5" s="269"/>
      <c r="D5" s="270"/>
      <c r="E5" s="271"/>
      <c r="F5" s="272"/>
      <c r="G5" s="272"/>
    </row>
    <row r="6" spans="1:124" s="54" customFormat="1" ht="7.5" customHeight="1">
      <c r="A6" s="285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8"/>
    </row>
    <row r="7" spans="1:124" s="55" customFormat="1" ht="15.75" customHeight="1">
      <c r="A7" s="115" t="s">
        <v>2</v>
      </c>
      <c r="B7" s="408" t="s">
        <v>572</v>
      </c>
      <c r="C7" s="408"/>
      <c r="D7" s="408"/>
      <c r="E7" s="289"/>
      <c r="F7" s="289"/>
      <c r="G7" s="118"/>
      <c r="H7" s="118"/>
      <c r="I7" s="118"/>
      <c r="J7" s="118"/>
      <c r="K7" s="118"/>
      <c r="L7" s="118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400"/>
      <c r="Z7" s="400"/>
      <c r="AA7" s="400"/>
      <c r="AB7" s="390"/>
      <c r="AC7" s="390"/>
      <c r="AD7" s="390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117"/>
      <c r="BB7" s="117"/>
      <c r="BC7" s="117"/>
      <c r="BD7" s="117"/>
      <c r="BE7" s="117"/>
      <c r="BF7" s="117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2"/>
    </row>
    <row r="8" spans="1:124" s="55" customFormat="1" ht="6" customHeight="1">
      <c r="A8" s="118"/>
      <c r="B8" s="118"/>
      <c r="C8" s="289"/>
      <c r="D8" s="289"/>
      <c r="E8" s="289"/>
      <c r="F8" s="289"/>
      <c r="G8" s="118"/>
      <c r="H8" s="118"/>
      <c r="I8" s="118"/>
      <c r="J8" s="118"/>
      <c r="K8" s="118"/>
      <c r="L8" s="118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93"/>
      <c r="Z8" s="290"/>
      <c r="AA8" s="290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94"/>
    </row>
    <row r="9" spans="1:124" s="55" customFormat="1" ht="15.75" customHeight="1">
      <c r="A9" s="123" t="s">
        <v>1271</v>
      </c>
      <c r="B9" s="289"/>
      <c r="C9" s="117"/>
      <c r="D9" s="117"/>
      <c r="E9" s="117"/>
      <c r="F9" s="117"/>
      <c r="G9" s="118"/>
      <c r="H9" s="118"/>
      <c r="I9" s="118"/>
      <c r="J9" s="118"/>
      <c r="K9" s="118"/>
      <c r="L9" s="118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411"/>
      <c r="Z9" s="411"/>
      <c r="AA9" s="411"/>
      <c r="AB9" s="412"/>
      <c r="AC9" s="412"/>
      <c r="AD9" s="412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295"/>
      <c r="BB9" s="295"/>
      <c r="BC9" s="295"/>
      <c r="BD9" s="295"/>
      <c r="BE9" s="295"/>
      <c r="BF9" s="295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7"/>
    </row>
    <row r="10" spans="1:124" s="55" customFormat="1" ht="6" customHeight="1">
      <c r="A10" s="115"/>
      <c r="B10" s="289"/>
      <c r="C10" s="289"/>
      <c r="D10" s="289"/>
      <c r="E10" s="289"/>
      <c r="F10" s="289"/>
      <c r="G10" s="118"/>
      <c r="H10" s="118"/>
      <c r="I10" s="118"/>
      <c r="J10" s="118"/>
      <c r="K10" s="118"/>
      <c r="L10" s="118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93"/>
      <c r="Z10" s="290"/>
      <c r="AA10" s="290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94"/>
    </row>
    <row r="11" spans="1:124" s="55" customFormat="1" ht="15.75" customHeight="1">
      <c r="A11" s="123" t="s">
        <v>6</v>
      </c>
      <c r="B11" s="117" t="s">
        <v>574</v>
      </c>
      <c r="C11" s="121"/>
      <c r="D11" s="121"/>
      <c r="E11" s="117"/>
      <c r="F11" s="289"/>
      <c r="G11" s="118"/>
      <c r="H11" s="118"/>
      <c r="I11" s="118"/>
      <c r="J11" s="118"/>
      <c r="K11" s="118"/>
      <c r="L11" s="118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400"/>
      <c r="Z11" s="400"/>
      <c r="AA11" s="400"/>
      <c r="AB11" s="413"/>
      <c r="AC11" s="413"/>
      <c r="AD11" s="413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117"/>
      <c r="BB11" s="117"/>
      <c r="BC11" s="117"/>
      <c r="BD11" s="117"/>
      <c r="BE11" s="117"/>
      <c r="BF11" s="117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9"/>
    </row>
    <row r="12" spans="1:124" s="54" customFormat="1" ht="6" customHeight="1" thickBot="1">
      <c r="A12" s="300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2"/>
      <c r="P12" s="302"/>
      <c r="Q12" s="302"/>
      <c r="R12" s="303"/>
      <c r="S12" s="303"/>
      <c r="T12" s="302"/>
      <c r="U12" s="302"/>
      <c r="V12" s="302"/>
      <c r="W12" s="303"/>
      <c r="X12" s="303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302"/>
      <c r="DS12" s="302"/>
      <c r="DT12" s="304"/>
    </row>
    <row r="13" spans="1:124" s="273" customFormat="1" ht="12" customHeight="1" thickBot="1">
      <c r="A13" s="305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118"/>
      <c r="S13" s="118"/>
      <c r="T13" s="306"/>
      <c r="U13" s="306"/>
      <c r="V13" s="306"/>
      <c r="W13" s="118"/>
      <c r="X13" s="118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7"/>
      <c r="DG13" s="307"/>
      <c r="DH13" s="307"/>
      <c r="DI13" s="307"/>
      <c r="DJ13" s="307"/>
      <c r="DK13" s="307"/>
      <c r="DL13" s="307"/>
      <c r="DM13" s="307"/>
      <c r="DN13" s="307"/>
      <c r="DO13" s="307"/>
      <c r="DP13" s="307"/>
      <c r="DQ13" s="307"/>
      <c r="DR13" s="307"/>
      <c r="DS13" s="307"/>
      <c r="DT13" s="308"/>
    </row>
    <row r="14" spans="1:124" s="274" customFormat="1" ht="18.75" thickBot="1">
      <c r="A14" s="403" t="s">
        <v>369</v>
      </c>
      <c r="B14" s="404" t="s">
        <v>370</v>
      </c>
      <c r="C14" s="309" t="s">
        <v>371</v>
      </c>
      <c r="D14" s="309" t="s">
        <v>372</v>
      </c>
      <c r="E14" s="405">
        <v>1</v>
      </c>
      <c r="F14" s="405"/>
      <c r="G14" s="405"/>
      <c r="H14" s="405"/>
      <c r="I14" s="405"/>
      <c r="J14" s="405">
        <v>2</v>
      </c>
      <c r="K14" s="405"/>
      <c r="L14" s="405"/>
      <c r="M14" s="405"/>
      <c r="N14" s="405"/>
      <c r="O14" s="405">
        <v>3</v>
      </c>
      <c r="P14" s="405"/>
      <c r="Q14" s="405"/>
      <c r="R14" s="405"/>
      <c r="S14" s="405"/>
      <c r="T14" s="405">
        <v>4</v>
      </c>
      <c r="U14" s="405"/>
      <c r="V14" s="405"/>
      <c r="W14" s="405"/>
      <c r="X14" s="405"/>
      <c r="Y14" s="405">
        <v>5</v>
      </c>
      <c r="Z14" s="405"/>
      <c r="AA14" s="405"/>
      <c r="AB14" s="405"/>
      <c r="AC14" s="405"/>
      <c r="AD14" s="405">
        <v>6</v>
      </c>
      <c r="AE14" s="405"/>
      <c r="AF14" s="405"/>
      <c r="AG14" s="405"/>
      <c r="AH14" s="405"/>
      <c r="AI14" s="405">
        <v>7</v>
      </c>
      <c r="AJ14" s="405"/>
      <c r="AK14" s="405"/>
      <c r="AL14" s="405"/>
      <c r="AM14" s="405"/>
      <c r="AN14" s="405">
        <v>8</v>
      </c>
      <c r="AO14" s="405"/>
      <c r="AP14" s="405"/>
      <c r="AQ14" s="405"/>
      <c r="AR14" s="405"/>
      <c r="AS14" s="405">
        <v>9</v>
      </c>
      <c r="AT14" s="405"/>
      <c r="AU14" s="405"/>
      <c r="AV14" s="405"/>
      <c r="AW14" s="405"/>
      <c r="AX14" s="405">
        <v>10</v>
      </c>
      <c r="AY14" s="405"/>
      <c r="AZ14" s="405"/>
      <c r="BA14" s="405"/>
      <c r="BB14" s="405"/>
      <c r="BC14" s="405">
        <v>11</v>
      </c>
      <c r="BD14" s="405"/>
      <c r="BE14" s="405"/>
      <c r="BF14" s="405"/>
      <c r="BG14" s="405"/>
      <c r="BH14" s="405">
        <v>12</v>
      </c>
      <c r="BI14" s="405"/>
      <c r="BJ14" s="405"/>
      <c r="BK14" s="405"/>
      <c r="BL14" s="405"/>
      <c r="BM14" s="405">
        <v>13</v>
      </c>
      <c r="BN14" s="405"/>
      <c r="BO14" s="405"/>
      <c r="BP14" s="405"/>
      <c r="BQ14" s="405"/>
      <c r="BR14" s="405">
        <v>14</v>
      </c>
      <c r="BS14" s="405"/>
      <c r="BT14" s="405"/>
      <c r="BU14" s="405"/>
      <c r="BV14" s="405"/>
      <c r="BW14" s="405">
        <v>15</v>
      </c>
      <c r="BX14" s="405"/>
      <c r="BY14" s="405"/>
      <c r="BZ14" s="405"/>
      <c r="CA14" s="405"/>
      <c r="CB14" s="405">
        <v>16</v>
      </c>
      <c r="CC14" s="405"/>
      <c r="CD14" s="405"/>
      <c r="CE14" s="405"/>
      <c r="CF14" s="405"/>
      <c r="CG14" s="405">
        <v>17</v>
      </c>
      <c r="CH14" s="405"/>
      <c r="CI14" s="405"/>
      <c r="CJ14" s="405"/>
      <c r="CK14" s="405"/>
      <c r="CL14" s="405">
        <v>18</v>
      </c>
      <c r="CM14" s="405"/>
      <c r="CN14" s="405"/>
      <c r="CO14" s="405"/>
      <c r="CP14" s="405"/>
      <c r="CQ14" s="405">
        <v>19</v>
      </c>
      <c r="CR14" s="405"/>
      <c r="CS14" s="405"/>
      <c r="CT14" s="405"/>
      <c r="CU14" s="405"/>
      <c r="CV14" s="405">
        <v>20</v>
      </c>
      <c r="CW14" s="405"/>
      <c r="CX14" s="405"/>
      <c r="CY14" s="405"/>
      <c r="CZ14" s="405"/>
      <c r="DA14" s="405">
        <v>21</v>
      </c>
      <c r="DB14" s="405"/>
      <c r="DC14" s="405"/>
      <c r="DD14" s="405"/>
      <c r="DE14" s="405"/>
      <c r="DF14" s="405">
        <v>22</v>
      </c>
      <c r="DG14" s="405"/>
      <c r="DH14" s="405"/>
      <c r="DI14" s="405"/>
      <c r="DJ14" s="405"/>
      <c r="DK14" s="405">
        <v>23</v>
      </c>
      <c r="DL14" s="405"/>
      <c r="DM14" s="405"/>
      <c r="DN14" s="405"/>
      <c r="DO14" s="405"/>
      <c r="DP14" s="405">
        <v>24</v>
      </c>
      <c r="DQ14" s="405"/>
      <c r="DR14" s="405"/>
      <c r="DS14" s="405"/>
      <c r="DT14" s="405"/>
    </row>
    <row r="15" spans="1:124" s="274" customFormat="1" ht="18.75" thickBot="1">
      <c r="A15" s="403"/>
      <c r="B15" s="404"/>
      <c r="C15" s="310" t="s">
        <v>17</v>
      </c>
      <c r="D15" s="310" t="s">
        <v>23</v>
      </c>
      <c r="E15" s="311" t="s">
        <v>18</v>
      </c>
      <c r="F15" s="312" t="s">
        <v>19</v>
      </c>
      <c r="G15" s="312" t="s">
        <v>20</v>
      </c>
      <c r="H15" s="312" t="s">
        <v>21</v>
      </c>
      <c r="I15" s="313" t="s">
        <v>22</v>
      </c>
      <c r="J15" s="311" t="s">
        <v>18</v>
      </c>
      <c r="K15" s="312" t="s">
        <v>19</v>
      </c>
      <c r="L15" s="312" t="s">
        <v>20</v>
      </c>
      <c r="M15" s="312" t="s">
        <v>21</v>
      </c>
      <c r="N15" s="313" t="s">
        <v>22</v>
      </c>
      <c r="O15" s="311" t="s">
        <v>18</v>
      </c>
      <c r="P15" s="312" t="s">
        <v>19</v>
      </c>
      <c r="Q15" s="312" t="s">
        <v>20</v>
      </c>
      <c r="R15" s="312" t="s">
        <v>21</v>
      </c>
      <c r="S15" s="313" t="s">
        <v>22</v>
      </c>
      <c r="T15" s="311" t="s">
        <v>18</v>
      </c>
      <c r="U15" s="312" t="s">
        <v>19</v>
      </c>
      <c r="V15" s="312" t="s">
        <v>20</v>
      </c>
      <c r="W15" s="312" t="s">
        <v>21</v>
      </c>
      <c r="X15" s="313" t="s">
        <v>22</v>
      </c>
      <c r="Y15" s="311" t="s">
        <v>18</v>
      </c>
      <c r="Z15" s="312" t="s">
        <v>19</v>
      </c>
      <c r="AA15" s="312" t="s">
        <v>20</v>
      </c>
      <c r="AB15" s="312" t="s">
        <v>21</v>
      </c>
      <c r="AC15" s="313" t="s">
        <v>22</v>
      </c>
      <c r="AD15" s="311" t="s">
        <v>18</v>
      </c>
      <c r="AE15" s="312" t="s">
        <v>19</v>
      </c>
      <c r="AF15" s="312" t="s">
        <v>20</v>
      </c>
      <c r="AG15" s="312" t="s">
        <v>21</v>
      </c>
      <c r="AH15" s="313" t="s">
        <v>22</v>
      </c>
      <c r="AI15" s="311" t="s">
        <v>18</v>
      </c>
      <c r="AJ15" s="312" t="s">
        <v>19</v>
      </c>
      <c r="AK15" s="312" t="s">
        <v>20</v>
      </c>
      <c r="AL15" s="312" t="s">
        <v>21</v>
      </c>
      <c r="AM15" s="313" t="s">
        <v>22</v>
      </c>
      <c r="AN15" s="311" t="s">
        <v>18</v>
      </c>
      <c r="AO15" s="312" t="s">
        <v>19</v>
      </c>
      <c r="AP15" s="312" t="s">
        <v>20</v>
      </c>
      <c r="AQ15" s="312" t="s">
        <v>21</v>
      </c>
      <c r="AR15" s="313" t="s">
        <v>22</v>
      </c>
      <c r="AS15" s="311" t="s">
        <v>18</v>
      </c>
      <c r="AT15" s="312" t="s">
        <v>19</v>
      </c>
      <c r="AU15" s="312" t="s">
        <v>20</v>
      </c>
      <c r="AV15" s="312" t="s">
        <v>21</v>
      </c>
      <c r="AW15" s="313" t="s">
        <v>22</v>
      </c>
      <c r="AX15" s="311" t="s">
        <v>18</v>
      </c>
      <c r="AY15" s="312" t="s">
        <v>19</v>
      </c>
      <c r="AZ15" s="312" t="s">
        <v>20</v>
      </c>
      <c r="BA15" s="312" t="s">
        <v>21</v>
      </c>
      <c r="BB15" s="313" t="s">
        <v>22</v>
      </c>
      <c r="BC15" s="311" t="s">
        <v>18</v>
      </c>
      <c r="BD15" s="312" t="s">
        <v>19</v>
      </c>
      <c r="BE15" s="312" t="s">
        <v>20</v>
      </c>
      <c r="BF15" s="312" t="s">
        <v>21</v>
      </c>
      <c r="BG15" s="313" t="s">
        <v>22</v>
      </c>
      <c r="BH15" s="311" t="s">
        <v>18</v>
      </c>
      <c r="BI15" s="312" t="s">
        <v>19</v>
      </c>
      <c r="BJ15" s="312" t="s">
        <v>20</v>
      </c>
      <c r="BK15" s="312" t="s">
        <v>21</v>
      </c>
      <c r="BL15" s="313" t="s">
        <v>22</v>
      </c>
      <c r="BM15" s="311" t="s">
        <v>18</v>
      </c>
      <c r="BN15" s="312" t="s">
        <v>19</v>
      </c>
      <c r="BO15" s="312" t="s">
        <v>20</v>
      </c>
      <c r="BP15" s="312" t="s">
        <v>21</v>
      </c>
      <c r="BQ15" s="313" t="s">
        <v>22</v>
      </c>
      <c r="BR15" s="311" t="s">
        <v>18</v>
      </c>
      <c r="BS15" s="312" t="s">
        <v>19</v>
      </c>
      <c r="BT15" s="312" t="s">
        <v>20</v>
      </c>
      <c r="BU15" s="312" t="s">
        <v>21</v>
      </c>
      <c r="BV15" s="313" t="s">
        <v>22</v>
      </c>
      <c r="BW15" s="311" t="s">
        <v>18</v>
      </c>
      <c r="BX15" s="312" t="s">
        <v>19</v>
      </c>
      <c r="BY15" s="312" t="s">
        <v>20</v>
      </c>
      <c r="BZ15" s="312" t="s">
        <v>21</v>
      </c>
      <c r="CA15" s="313" t="s">
        <v>22</v>
      </c>
      <c r="CB15" s="311" t="s">
        <v>18</v>
      </c>
      <c r="CC15" s="312" t="s">
        <v>19</v>
      </c>
      <c r="CD15" s="312" t="s">
        <v>20</v>
      </c>
      <c r="CE15" s="312" t="s">
        <v>21</v>
      </c>
      <c r="CF15" s="313" t="s">
        <v>22</v>
      </c>
      <c r="CG15" s="311" t="s">
        <v>18</v>
      </c>
      <c r="CH15" s="312" t="s">
        <v>19</v>
      </c>
      <c r="CI15" s="312" t="s">
        <v>20</v>
      </c>
      <c r="CJ15" s="312" t="s">
        <v>21</v>
      </c>
      <c r="CK15" s="313" t="s">
        <v>22</v>
      </c>
      <c r="CL15" s="311" t="s">
        <v>18</v>
      </c>
      <c r="CM15" s="312" t="s">
        <v>19</v>
      </c>
      <c r="CN15" s="312" t="s">
        <v>20</v>
      </c>
      <c r="CO15" s="312" t="s">
        <v>21</v>
      </c>
      <c r="CP15" s="313" t="s">
        <v>22</v>
      </c>
      <c r="CQ15" s="311" t="s">
        <v>18</v>
      </c>
      <c r="CR15" s="312" t="s">
        <v>19</v>
      </c>
      <c r="CS15" s="312" t="s">
        <v>20</v>
      </c>
      <c r="CT15" s="312" t="s">
        <v>21</v>
      </c>
      <c r="CU15" s="313" t="s">
        <v>22</v>
      </c>
      <c r="CV15" s="311" t="s">
        <v>18</v>
      </c>
      <c r="CW15" s="312" t="s">
        <v>19</v>
      </c>
      <c r="CX15" s="312" t="s">
        <v>20</v>
      </c>
      <c r="CY15" s="312" t="s">
        <v>21</v>
      </c>
      <c r="CZ15" s="313" t="s">
        <v>22</v>
      </c>
      <c r="DA15" s="311" t="s">
        <v>18</v>
      </c>
      <c r="DB15" s="312" t="s">
        <v>19</v>
      </c>
      <c r="DC15" s="312" t="s">
        <v>20</v>
      </c>
      <c r="DD15" s="312" t="s">
        <v>21</v>
      </c>
      <c r="DE15" s="313" t="s">
        <v>22</v>
      </c>
      <c r="DF15" s="311" t="s">
        <v>18</v>
      </c>
      <c r="DG15" s="312" t="s">
        <v>19</v>
      </c>
      <c r="DH15" s="312" t="s">
        <v>20</v>
      </c>
      <c r="DI15" s="312" t="s">
        <v>21</v>
      </c>
      <c r="DJ15" s="313" t="s">
        <v>22</v>
      </c>
      <c r="DK15" s="311" t="s">
        <v>18</v>
      </c>
      <c r="DL15" s="312" t="s">
        <v>19</v>
      </c>
      <c r="DM15" s="312" t="s">
        <v>20</v>
      </c>
      <c r="DN15" s="312" t="s">
        <v>21</v>
      </c>
      <c r="DO15" s="313" t="s">
        <v>22</v>
      </c>
      <c r="DP15" s="311" t="s">
        <v>18</v>
      </c>
      <c r="DQ15" s="312" t="s">
        <v>19</v>
      </c>
      <c r="DR15" s="312" t="s">
        <v>20</v>
      </c>
      <c r="DS15" s="312" t="s">
        <v>21</v>
      </c>
      <c r="DT15" s="314" t="s">
        <v>22</v>
      </c>
    </row>
    <row r="16" spans="1:124" ht="12" customHeight="1" thickBot="1">
      <c r="A16" s="315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7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19"/>
      <c r="CV16" s="319"/>
      <c r="CW16" s="319"/>
      <c r="CX16" s="319"/>
      <c r="CY16" s="319"/>
      <c r="CZ16" s="319"/>
      <c r="DA16" s="319"/>
      <c r="DB16" s="319"/>
      <c r="DC16" s="319"/>
      <c r="DD16" s="319"/>
      <c r="DE16" s="319"/>
      <c r="DF16" s="319"/>
      <c r="DG16" s="319"/>
      <c r="DH16" s="319"/>
      <c r="DI16" s="319"/>
      <c r="DJ16" s="319"/>
      <c r="DK16" s="319"/>
      <c r="DL16" s="319"/>
      <c r="DM16" s="319"/>
      <c r="DN16" s="319"/>
      <c r="DO16" s="319"/>
      <c r="DP16" s="319"/>
      <c r="DQ16" s="319"/>
      <c r="DR16" s="319"/>
      <c r="DS16" s="319"/>
      <c r="DT16" s="320"/>
    </row>
    <row r="17" spans="1:125" ht="23.25" customHeight="1">
      <c r="A17" s="382">
        <v>1</v>
      </c>
      <c r="B17" s="383" t="s">
        <v>579</v>
      </c>
      <c r="C17" s="384" t="e">
        <f>D17/$D$50</f>
        <v>#DIV/0!</v>
      </c>
      <c r="D17" s="385">
        <f>Orçamento!H14</f>
        <v>0</v>
      </c>
      <c r="E17" s="321">
        <v>0</v>
      </c>
      <c r="F17" s="322">
        <v>0</v>
      </c>
      <c r="G17" s="322">
        <v>0</v>
      </c>
      <c r="H17" s="322">
        <v>0</v>
      </c>
      <c r="I17" s="323">
        <v>0</v>
      </c>
      <c r="J17" s="324">
        <v>0</v>
      </c>
      <c r="K17" s="322">
        <v>0</v>
      </c>
      <c r="L17" s="322">
        <v>0</v>
      </c>
      <c r="M17" s="322">
        <v>0</v>
      </c>
      <c r="N17" s="323">
        <v>0</v>
      </c>
      <c r="O17" s="325">
        <v>0</v>
      </c>
      <c r="P17" s="322">
        <v>0</v>
      </c>
      <c r="Q17" s="322">
        <v>0</v>
      </c>
      <c r="R17" s="322">
        <v>0</v>
      </c>
      <c r="S17" s="323">
        <v>0</v>
      </c>
      <c r="T17" s="325">
        <v>0</v>
      </c>
      <c r="U17" s="322">
        <v>0</v>
      </c>
      <c r="V17" s="322">
        <v>0</v>
      </c>
      <c r="W17" s="322">
        <v>0</v>
      </c>
      <c r="X17" s="323">
        <v>0</v>
      </c>
      <c r="Y17" s="325">
        <v>0</v>
      </c>
      <c r="Z17" s="322">
        <v>0</v>
      </c>
      <c r="AA17" s="322">
        <v>0</v>
      </c>
      <c r="AB17" s="322">
        <v>0</v>
      </c>
      <c r="AC17" s="323">
        <v>0</v>
      </c>
      <c r="AD17" s="325">
        <v>0</v>
      </c>
      <c r="AE17" s="322">
        <v>0</v>
      </c>
      <c r="AF17" s="322">
        <v>0</v>
      </c>
      <c r="AG17" s="322">
        <v>0</v>
      </c>
      <c r="AH17" s="323">
        <v>0</v>
      </c>
      <c r="AI17" s="325">
        <v>0</v>
      </c>
      <c r="AJ17" s="322">
        <v>0</v>
      </c>
      <c r="AK17" s="322">
        <v>0</v>
      </c>
      <c r="AL17" s="322">
        <v>0</v>
      </c>
      <c r="AM17" s="323">
        <v>0</v>
      </c>
      <c r="AN17" s="325">
        <v>0</v>
      </c>
      <c r="AO17" s="322">
        <v>0</v>
      </c>
      <c r="AP17" s="322">
        <v>0</v>
      </c>
      <c r="AQ17" s="322">
        <v>0</v>
      </c>
      <c r="AR17" s="323">
        <v>0</v>
      </c>
      <c r="AS17" s="325">
        <v>0</v>
      </c>
      <c r="AT17" s="322">
        <v>0</v>
      </c>
      <c r="AU17" s="322">
        <v>0</v>
      </c>
      <c r="AV17" s="322">
        <v>0</v>
      </c>
      <c r="AW17" s="323">
        <v>0</v>
      </c>
      <c r="AX17" s="325">
        <v>0</v>
      </c>
      <c r="AY17" s="322">
        <v>0</v>
      </c>
      <c r="AZ17" s="322">
        <v>0</v>
      </c>
      <c r="BA17" s="322">
        <v>0</v>
      </c>
      <c r="BB17" s="323">
        <v>0</v>
      </c>
      <c r="BC17" s="325">
        <v>0</v>
      </c>
      <c r="BD17" s="322">
        <v>0</v>
      </c>
      <c r="BE17" s="322">
        <v>0</v>
      </c>
      <c r="BF17" s="322">
        <v>0</v>
      </c>
      <c r="BG17" s="323">
        <v>0</v>
      </c>
      <c r="BH17" s="325">
        <v>0</v>
      </c>
      <c r="BI17" s="322">
        <v>0</v>
      </c>
      <c r="BJ17" s="322">
        <v>0</v>
      </c>
      <c r="BK17" s="322">
        <v>0</v>
      </c>
      <c r="BL17" s="323">
        <v>0</v>
      </c>
      <c r="BM17" s="322">
        <v>0</v>
      </c>
      <c r="BN17" s="322">
        <v>0</v>
      </c>
      <c r="BO17" s="322">
        <v>0</v>
      </c>
      <c r="BP17" s="322">
        <v>0</v>
      </c>
      <c r="BQ17" s="322">
        <v>0</v>
      </c>
      <c r="BR17" s="325">
        <v>0</v>
      </c>
      <c r="BS17" s="322">
        <v>0</v>
      </c>
      <c r="BT17" s="322">
        <v>0</v>
      </c>
      <c r="BU17" s="322">
        <v>0</v>
      </c>
      <c r="BV17" s="323">
        <v>0</v>
      </c>
      <c r="BW17" s="325">
        <v>0</v>
      </c>
      <c r="BX17" s="322">
        <v>0</v>
      </c>
      <c r="BY17" s="322">
        <v>0</v>
      </c>
      <c r="BZ17" s="322">
        <v>0</v>
      </c>
      <c r="CA17" s="323">
        <v>0</v>
      </c>
      <c r="CB17" s="325">
        <v>0</v>
      </c>
      <c r="CC17" s="322">
        <v>0</v>
      </c>
      <c r="CD17" s="322">
        <v>0</v>
      </c>
      <c r="CE17" s="322">
        <v>0</v>
      </c>
      <c r="CF17" s="323">
        <v>0</v>
      </c>
      <c r="CG17" s="325">
        <v>0</v>
      </c>
      <c r="CH17" s="322">
        <v>0</v>
      </c>
      <c r="CI17" s="322">
        <v>0</v>
      </c>
      <c r="CJ17" s="322">
        <v>0</v>
      </c>
      <c r="CK17" s="323">
        <v>0</v>
      </c>
      <c r="CL17" s="325">
        <v>0</v>
      </c>
      <c r="CM17" s="322">
        <v>0</v>
      </c>
      <c r="CN17" s="322">
        <v>0</v>
      </c>
      <c r="CO17" s="322">
        <v>0</v>
      </c>
      <c r="CP17" s="323">
        <v>0</v>
      </c>
      <c r="CQ17" s="325">
        <v>0</v>
      </c>
      <c r="CR17" s="322">
        <v>0</v>
      </c>
      <c r="CS17" s="322">
        <v>0</v>
      </c>
      <c r="CT17" s="322">
        <v>0</v>
      </c>
      <c r="CU17" s="323">
        <v>0</v>
      </c>
      <c r="CV17" s="325">
        <v>0</v>
      </c>
      <c r="CW17" s="322">
        <v>0</v>
      </c>
      <c r="CX17" s="322">
        <v>0</v>
      </c>
      <c r="CY17" s="322">
        <v>0</v>
      </c>
      <c r="CZ17" s="323">
        <v>0</v>
      </c>
      <c r="DA17" s="325">
        <v>0</v>
      </c>
      <c r="DB17" s="322">
        <v>0</v>
      </c>
      <c r="DC17" s="322">
        <v>0</v>
      </c>
      <c r="DD17" s="322">
        <v>0</v>
      </c>
      <c r="DE17" s="323">
        <v>0</v>
      </c>
      <c r="DF17" s="325">
        <v>0</v>
      </c>
      <c r="DG17" s="322">
        <v>0</v>
      </c>
      <c r="DH17" s="322">
        <v>0</v>
      </c>
      <c r="DI17" s="322">
        <v>0</v>
      </c>
      <c r="DJ17" s="323">
        <v>0</v>
      </c>
      <c r="DK17" s="325">
        <v>0</v>
      </c>
      <c r="DL17" s="322">
        <v>0</v>
      </c>
      <c r="DM17" s="322">
        <v>0</v>
      </c>
      <c r="DN17" s="322">
        <v>0</v>
      </c>
      <c r="DO17" s="323">
        <v>0</v>
      </c>
      <c r="DP17" s="325">
        <v>0</v>
      </c>
      <c r="DQ17" s="322">
        <v>0</v>
      </c>
      <c r="DR17" s="322">
        <v>0</v>
      </c>
      <c r="DS17" s="322">
        <v>0</v>
      </c>
      <c r="DT17" s="326">
        <v>0</v>
      </c>
      <c r="DU17" s="276">
        <v>1.0000000000000002</v>
      </c>
    </row>
    <row r="18" spans="1:129" ht="15" customHeight="1">
      <c r="A18" s="376"/>
      <c r="B18" s="377"/>
      <c r="C18" s="372"/>
      <c r="D18" s="378"/>
      <c r="E18" s="365">
        <f>ROUND((D17*0.2425),2)</f>
        <v>0</v>
      </c>
      <c r="F18" s="366"/>
      <c r="G18" s="366"/>
      <c r="H18" s="366"/>
      <c r="I18" s="367"/>
      <c r="J18" s="365">
        <f>ROUND((D17*0.0522),2)</f>
        <v>0</v>
      </c>
      <c r="K18" s="366"/>
      <c r="L18" s="366"/>
      <c r="M18" s="366"/>
      <c r="N18" s="367"/>
      <c r="O18" s="365">
        <f>ROUND((D17*0.0522),2)</f>
        <v>0</v>
      </c>
      <c r="P18" s="366"/>
      <c r="Q18" s="366"/>
      <c r="R18" s="366"/>
      <c r="S18" s="367"/>
      <c r="T18" s="365">
        <f>ROUND((D17*0.0502),2)</f>
        <v>0</v>
      </c>
      <c r="U18" s="366"/>
      <c r="V18" s="366"/>
      <c r="W18" s="366"/>
      <c r="X18" s="367"/>
      <c r="Y18" s="365">
        <f>ROUND((D17*0.0344),2)</f>
        <v>0</v>
      </c>
      <c r="Z18" s="366"/>
      <c r="AA18" s="366"/>
      <c r="AB18" s="366"/>
      <c r="AC18" s="367"/>
      <c r="AD18" s="365">
        <f>Y18</f>
        <v>0</v>
      </c>
      <c r="AE18" s="366"/>
      <c r="AF18" s="366"/>
      <c r="AG18" s="366"/>
      <c r="AH18" s="367"/>
      <c r="AI18" s="365">
        <f>AD18</f>
        <v>0</v>
      </c>
      <c r="AJ18" s="366"/>
      <c r="AK18" s="366"/>
      <c r="AL18" s="366"/>
      <c r="AM18" s="367"/>
      <c r="AN18" s="365">
        <f>AI18</f>
        <v>0</v>
      </c>
      <c r="AO18" s="366"/>
      <c r="AP18" s="366"/>
      <c r="AQ18" s="366"/>
      <c r="AR18" s="367"/>
      <c r="AS18" s="365">
        <f>ROUND((AI18),2)</f>
        <v>0</v>
      </c>
      <c r="AT18" s="366"/>
      <c r="AU18" s="366"/>
      <c r="AV18" s="366"/>
      <c r="AW18" s="367"/>
      <c r="AX18" s="365">
        <f>ROUND((O18),2)</f>
        <v>0</v>
      </c>
      <c r="AY18" s="366"/>
      <c r="AZ18" s="366"/>
      <c r="BA18" s="366"/>
      <c r="BB18" s="367"/>
      <c r="BC18" s="365">
        <f>ROUND((AS18),2)</f>
        <v>0</v>
      </c>
      <c r="BD18" s="366"/>
      <c r="BE18" s="366"/>
      <c r="BF18" s="366"/>
      <c r="BG18" s="367"/>
      <c r="BH18" s="365">
        <f>ROUND((BC18),2)</f>
        <v>0</v>
      </c>
      <c r="BI18" s="366"/>
      <c r="BJ18" s="366"/>
      <c r="BK18" s="366"/>
      <c r="BL18" s="367"/>
      <c r="BM18" s="365">
        <f>ROUND((BH18),2)</f>
        <v>0</v>
      </c>
      <c r="BN18" s="366"/>
      <c r="BO18" s="366"/>
      <c r="BP18" s="366"/>
      <c r="BQ18" s="367"/>
      <c r="BR18" s="365">
        <f>ROUND((BM18),2)</f>
        <v>0</v>
      </c>
      <c r="BS18" s="366"/>
      <c r="BT18" s="366"/>
      <c r="BU18" s="366"/>
      <c r="BV18" s="367"/>
      <c r="BW18" s="365">
        <f>ROUND((BR18),2)</f>
        <v>0</v>
      </c>
      <c r="BX18" s="366"/>
      <c r="BY18" s="366"/>
      <c r="BZ18" s="366"/>
      <c r="CA18" s="367"/>
      <c r="CB18" s="365">
        <f>ROUND((BW18),2)</f>
        <v>0</v>
      </c>
      <c r="CC18" s="366"/>
      <c r="CD18" s="366"/>
      <c r="CE18" s="366"/>
      <c r="CF18" s="367"/>
      <c r="CG18" s="365">
        <f>ROUND((CB18),2)</f>
        <v>0</v>
      </c>
      <c r="CH18" s="366"/>
      <c r="CI18" s="366"/>
      <c r="CJ18" s="366"/>
      <c r="CK18" s="367"/>
      <c r="CL18" s="365">
        <f>ROUND((CG18),2)</f>
        <v>0</v>
      </c>
      <c r="CM18" s="366"/>
      <c r="CN18" s="366"/>
      <c r="CO18" s="366"/>
      <c r="CP18" s="367"/>
      <c r="CQ18" s="365">
        <f>ROUND((D17*0.0172),2)</f>
        <v>0</v>
      </c>
      <c r="CR18" s="366"/>
      <c r="CS18" s="366"/>
      <c r="CT18" s="366"/>
      <c r="CU18" s="367"/>
      <c r="CV18" s="365">
        <f>ROUND((CQ18),2)</f>
        <v>0</v>
      </c>
      <c r="CW18" s="366"/>
      <c r="CX18" s="366"/>
      <c r="CY18" s="366"/>
      <c r="CZ18" s="367"/>
      <c r="DA18" s="365">
        <f>ROUND((CV18),2)</f>
        <v>0</v>
      </c>
      <c r="DB18" s="366"/>
      <c r="DC18" s="366"/>
      <c r="DD18" s="366"/>
      <c r="DE18" s="367"/>
      <c r="DF18" s="365">
        <f>ROUND((DA18),2)</f>
        <v>0</v>
      </c>
      <c r="DG18" s="366"/>
      <c r="DH18" s="366"/>
      <c r="DI18" s="366"/>
      <c r="DJ18" s="367"/>
      <c r="DK18" s="365">
        <f>ROUND((DF18),2)</f>
        <v>0</v>
      </c>
      <c r="DL18" s="366"/>
      <c r="DM18" s="366"/>
      <c r="DN18" s="366"/>
      <c r="DO18" s="367"/>
      <c r="DP18" s="365">
        <f>ROUND((D17-DK18-DF18-DA18-CV18-CQ18-CL18-CG18-CB18-BW18-BR18-BM18-BH18-BC18-AX18-AS18-AN18-AI18-AD18-Y18-T18-O18-J18-E18),2)</f>
        <v>0</v>
      </c>
      <c r="DQ18" s="366"/>
      <c r="DR18" s="366"/>
      <c r="DS18" s="366"/>
      <c r="DT18" s="367"/>
      <c r="DU18" s="276"/>
      <c r="DW18" s="277">
        <f>SUM(E18:DT18)</f>
        <v>0</v>
      </c>
      <c r="DY18" s="277">
        <f>D17-DW18</f>
        <v>0</v>
      </c>
    </row>
    <row r="19" spans="1:129" ht="23.25" customHeight="1">
      <c r="A19" s="379">
        <v>2</v>
      </c>
      <c r="B19" s="380" t="s">
        <v>600</v>
      </c>
      <c r="C19" s="372" t="e">
        <f>D19/$D$50</f>
        <v>#DIV/0!</v>
      </c>
      <c r="D19" s="381">
        <f>Orçamento!H55</f>
        <v>0</v>
      </c>
      <c r="E19" s="327">
        <v>0</v>
      </c>
      <c r="F19" s="328">
        <v>0</v>
      </c>
      <c r="G19" s="328">
        <v>0</v>
      </c>
      <c r="H19" s="328">
        <v>0</v>
      </c>
      <c r="I19" s="329">
        <v>0</v>
      </c>
      <c r="J19" s="330">
        <v>0</v>
      </c>
      <c r="K19" s="328">
        <v>0</v>
      </c>
      <c r="L19" s="328">
        <v>0</v>
      </c>
      <c r="M19" s="328">
        <v>0</v>
      </c>
      <c r="N19" s="329">
        <v>0</v>
      </c>
      <c r="O19" s="330">
        <v>0</v>
      </c>
      <c r="P19" s="328">
        <v>0</v>
      </c>
      <c r="Q19" s="328">
        <v>0</v>
      </c>
      <c r="R19" s="328">
        <v>0</v>
      </c>
      <c r="S19" s="329">
        <v>0</v>
      </c>
      <c r="T19" s="330">
        <v>0</v>
      </c>
      <c r="U19" s="328">
        <v>0</v>
      </c>
      <c r="V19" s="328">
        <v>0</v>
      </c>
      <c r="W19" s="328">
        <v>0</v>
      </c>
      <c r="X19" s="329">
        <v>0</v>
      </c>
      <c r="Y19" s="330">
        <v>0</v>
      </c>
      <c r="Z19" s="328">
        <v>0</v>
      </c>
      <c r="AA19" s="328">
        <v>0</v>
      </c>
      <c r="AB19" s="328">
        <v>0</v>
      </c>
      <c r="AC19" s="329">
        <v>0</v>
      </c>
      <c r="AD19" s="330">
        <v>0</v>
      </c>
      <c r="AE19" s="328">
        <v>0</v>
      </c>
      <c r="AF19" s="328">
        <v>0</v>
      </c>
      <c r="AG19" s="328">
        <v>0</v>
      </c>
      <c r="AH19" s="329">
        <v>0</v>
      </c>
      <c r="AI19" s="330">
        <v>0</v>
      </c>
      <c r="AJ19" s="328">
        <v>0</v>
      </c>
      <c r="AK19" s="328">
        <v>0</v>
      </c>
      <c r="AL19" s="328">
        <v>0</v>
      </c>
      <c r="AM19" s="329">
        <v>0</v>
      </c>
      <c r="AN19" s="330">
        <v>0</v>
      </c>
      <c r="AO19" s="328">
        <v>0</v>
      </c>
      <c r="AP19" s="328">
        <v>0</v>
      </c>
      <c r="AQ19" s="328">
        <v>0</v>
      </c>
      <c r="AR19" s="329">
        <v>0</v>
      </c>
      <c r="AS19" s="330">
        <v>0</v>
      </c>
      <c r="AT19" s="328">
        <v>0</v>
      </c>
      <c r="AU19" s="328">
        <v>0</v>
      </c>
      <c r="AV19" s="328">
        <v>0</v>
      </c>
      <c r="AW19" s="329">
        <v>0</v>
      </c>
      <c r="AX19" s="330">
        <v>0</v>
      </c>
      <c r="AY19" s="328">
        <v>0</v>
      </c>
      <c r="AZ19" s="328">
        <v>0</v>
      </c>
      <c r="BA19" s="328">
        <v>0</v>
      </c>
      <c r="BB19" s="329">
        <v>0</v>
      </c>
      <c r="BC19" s="330">
        <v>0</v>
      </c>
      <c r="BD19" s="328">
        <v>0</v>
      </c>
      <c r="BE19" s="328">
        <v>0</v>
      </c>
      <c r="BF19" s="328">
        <v>0</v>
      </c>
      <c r="BG19" s="329">
        <v>0</v>
      </c>
      <c r="BH19" s="330">
        <v>0</v>
      </c>
      <c r="BI19" s="328">
        <v>0</v>
      </c>
      <c r="BJ19" s="328">
        <v>0</v>
      </c>
      <c r="BK19" s="328">
        <v>0</v>
      </c>
      <c r="BL19" s="329">
        <v>0</v>
      </c>
      <c r="BM19" s="328">
        <v>0</v>
      </c>
      <c r="BN19" s="328">
        <v>0</v>
      </c>
      <c r="BO19" s="328">
        <v>0</v>
      </c>
      <c r="BP19" s="328">
        <v>0</v>
      </c>
      <c r="BQ19" s="328">
        <v>0</v>
      </c>
      <c r="BR19" s="330">
        <v>0</v>
      </c>
      <c r="BS19" s="328">
        <v>0</v>
      </c>
      <c r="BT19" s="328">
        <v>0</v>
      </c>
      <c r="BU19" s="328">
        <v>0</v>
      </c>
      <c r="BV19" s="329">
        <v>0</v>
      </c>
      <c r="BW19" s="330">
        <v>0</v>
      </c>
      <c r="BX19" s="328">
        <v>0</v>
      </c>
      <c r="BY19" s="328">
        <v>0</v>
      </c>
      <c r="BZ19" s="328">
        <v>0</v>
      </c>
      <c r="CA19" s="329">
        <v>0</v>
      </c>
      <c r="CB19" s="330">
        <v>0</v>
      </c>
      <c r="CC19" s="328">
        <v>0</v>
      </c>
      <c r="CD19" s="328">
        <v>0</v>
      </c>
      <c r="CE19" s="328">
        <v>0</v>
      </c>
      <c r="CF19" s="329">
        <v>0</v>
      </c>
      <c r="CG19" s="330">
        <v>0</v>
      </c>
      <c r="CH19" s="328">
        <v>0</v>
      </c>
      <c r="CI19" s="328">
        <v>0</v>
      </c>
      <c r="CJ19" s="328">
        <v>0</v>
      </c>
      <c r="CK19" s="329">
        <v>0</v>
      </c>
      <c r="CL19" s="330">
        <v>0</v>
      </c>
      <c r="CM19" s="328">
        <v>0</v>
      </c>
      <c r="CN19" s="328">
        <v>0</v>
      </c>
      <c r="CO19" s="328">
        <v>0</v>
      </c>
      <c r="CP19" s="329">
        <v>0</v>
      </c>
      <c r="CQ19" s="330">
        <v>0</v>
      </c>
      <c r="CR19" s="328">
        <v>0</v>
      </c>
      <c r="CS19" s="328">
        <v>0</v>
      </c>
      <c r="CT19" s="328">
        <v>0</v>
      </c>
      <c r="CU19" s="329">
        <v>0</v>
      </c>
      <c r="CV19" s="330">
        <v>0</v>
      </c>
      <c r="CW19" s="328">
        <v>0</v>
      </c>
      <c r="CX19" s="328">
        <v>0</v>
      </c>
      <c r="CY19" s="328">
        <v>0</v>
      </c>
      <c r="CZ19" s="329">
        <v>0</v>
      </c>
      <c r="DA19" s="330">
        <v>0</v>
      </c>
      <c r="DB19" s="328">
        <v>0</v>
      </c>
      <c r="DC19" s="328">
        <v>0</v>
      </c>
      <c r="DD19" s="328">
        <v>0</v>
      </c>
      <c r="DE19" s="329">
        <v>0</v>
      </c>
      <c r="DF19" s="330">
        <v>0</v>
      </c>
      <c r="DG19" s="328">
        <v>0</v>
      </c>
      <c r="DH19" s="328">
        <v>0</v>
      </c>
      <c r="DI19" s="328">
        <v>0</v>
      </c>
      <c r="DJ19" s="329">
        <v>0</v>
      </c>
      <c r="DK19" s="330">
        <v>0</v>
      </c>
      <c r="DL19" s="328">
        <v>0</v>
      </c>
      <c r="DM19" s="328">
        <v>0</v>
      </c>
      <c r="DN19" s="328">
        <v>0</v>
      </c>
      <c r="DO19" s="329">
        <v>0</v>
      </c>
      <c r="DP19" s="330">
        <v>0</v>
      </c>
      <c r="DQ19" s="328">
        <v>0</v>
      </c>
      <c r="DR19" s="328">
        <v>0</v>
      </c>
      <c r="DS19" s="328">
        <v>0</v>
      </c>
      <c r="DT19" s="331">
        <v>0</v>
      </c>
      <c r="DU19" s="276">
        <v>0.9999999999999999</v>
      </c>
      <c r="DW19" s="277"/>
      <c r="DY19" s="277">
        <f aca="true" t="shared" si="0" ref="DY19:DY48">D18-DW19</f>
        <v>0</v>
      </c>
    </row>
    <row r="20" spans="1:129" ht="15" customHeight="1">
      <c r="A20" s="376"/>
      <c r="B20" s="377"/>
      <c r="C20" s="372"/>
      <c r="D20" s="378"/>
      <c r="E20" s="365">
        <f>ROUND((D19*0.221),2)</f>
        <v>0</v>
      </c>
      <c r="F20" s="366"/>
      <c r="G20" s="366"/>
      <c r="H20" s="366"/>
      <c r="I20" s="367"/>
      <c r="J20" s="365">
        <f>ROUND((D19-E20),2)</f>
        <v>0</v>
      </c>
      <c r="K20" s="366"/>
      <c r="L20" s="366"/>
      <c r="M20" s="366"/>
      <c r="N20" s="367"/>
      <c r="O20" s="365">
        <v>0</v>
      </c>
      <c r="P20" s="366"/>
      <c r="Q20" s="366"/>
      <c r="R20" s="366"/>
      <c r="S20" s="367"/>
      <c r="T20" s="365">
        <v>0</v>
      </c>
      <c r="U20" s="366"/>
      <c r="V20" s="366"/>
      <c r="W20" s="366"/>
      <c r="X20" s="367"/>
      <c r="Y20" s="365">
        <v>0</v>
      </c>
      <c r="Z20" s="366"/>
      <c r="AA20" s="366"/>
      <c r="AB20" s="366"/>
      <c r="AC20" s="367"/>
      <c r="AD20" s="365">
        <v>0</v>
      </c>
      <c r="AE20" s="366"/>
      <c r="AF20" s="366"/>
      <c r="AG20" s="366"/>
      <c r="AH20" s="367"/>
      <c r="AI20" s="365">
        <v>0</v>
      </c>
      <c r="AJ20" s="366"/>
      <c r="AK20" s="366"/>
      <c r="AL20" s="366"/>
      <c r="AM20" s="367"/>
      <c r="AN20" s="365">
        <v>0</v>
      </c>
      <c r="AO20" s="366"/>
      <c r="AP20" s="366"/>
      <c r="AQ20" s="366"/>
      <c r="AR20" s="367"/>
      <c r="AS20" s="365">
        <v>0</v>
      </c>
      <c r="AT20" s="366"/>
      <c r="AU20" s="366"/>
      <c r="AV20" s="366"/>
      <c r="AW20" s="367"/>
      <c r="AX20" s="365">
        <v>0</v>
      </c>
      <c r="AY20" s="366"/>
      <c r="AZ20" s="366"/>
      <c r="BA20" s="366"/>
      <c r="BB20" s="367"/>
      <c r="BC20" s="365">
        <v>0</v>
      </c>
      <c r="BD20" s="366"/>
      <c r="BE20" s="366"/>
      <c r="BF20" s="366"/>
      <c r="BG20" s="367"/>
      <c r="BH20" s="365">
        <v>0</v>
      </c>
      <c r="BI20" s="366"/>
      <c r="BJ20" s="366"/>
      <c r="BK20" s="366"/>
      <c r="BL20" s="367"/>
      <c r="BM20" s="365">
        <v>0</v>
      </c>
      <c r="BN20" s="366"/>
      <c r="BO20" s="366"/>
      <c r="BP20" s="366"/>
      <c r="BQ20" s="367"/>
      <c r="BR20" s="365">
        <v>0</v>
      </c>
      <c r="BS20" s="366"/>
      <c r="BT20" s="366"/>
      <c r="BU20" s="366"/>
      <c r="BV20" s="367"/>
      <c r="BW20" s="365">
        <v>0</v>
      </c>
      <c r="BX20" s="366"/>
      <c r="BY20" s="366"/>
      <c r="BZ20" s="366"/>
      <c r="CA20" s="367"/>
      <c r="CB20" s="365">
        <v>0</v>
      </c>
      <c r="CC20" s="366"/>
      <c r="CD20" s="366"/>
      <c r="CE20" s="366"/>
      <c r="CF20" s="367"/>
      <c r="CG20" s="365">
        <v>0</v>
      </c>
      <c r="CH20" s="366"/>
      <c r="CI20" s="366"/>
      <c r="CJ20" s="366"/>
      <c r="CK20" s="367"/>
      <c r="CL20" s="365">
        <v>0</v>
      </c>
      <c r="CM20" s="366"/>
      <c r="CN20" s="366"/>
      <c r="CO20" s="366"/>
      <c r="CP20" s="367"/>
      <c r="CQ20" s="365">
        <v>0</v>
      </c>
      <c r="CR20" s="366"/>
      <c r="CS20" s="366"/>
      <c r="CT20" s="366"/>
      <c r="CU20" s="367"/>
      <c r="CV20" s="365">
        <v>0</v>
      </c>
      <c r="CW20" s="366"/>
      <c r="CX20" s="366"/>
      <c r="CY20" s="366"/>
      <c r="CZ20" s="367"/>
      <c r="DA20" s="365">
        <v>0</v>
      </c>
      <c r="DB20" s="366"/>
      <c r="DC20" s="366"/>
      <c r="DD20" s="366"/>
      <c r="DE20" s="367"/>
      <c r="DF20" s="365">
        <v>0</v>
      </c>
      <c r="DG20" s="366"/>
      <c r="DH20" s="366"/>
      <c r="DI20" s="366"/>
      <c r="DJ20" s="367"/>
      <c r="DK20" s="365">
        <v>0</v>
      </c>
      <c r="DL20" s="366"/>
      <c r="DM20" s="366"/>
      <c r="DN20" s="366"/>
      <c r="DO20" s="367"/>
      <c r="DP20" s="365">
        <v>0</v>
      </c>
      <c r="DQ20" s="366"/>
      <c r="DR20" s="366"/>
      <c r="DS20" s="366"/>
      <c r="DT20" s="367"/>
      <c r="DU20" s="276"/>
      <c r="DW20" s="277">
        <f aca="true" t="shared" si="1" ref="DW20:DW48">SUM(E20:DT20)</f>
        <v>0</v>
      </c>
      <c r="DY20" s="277">
        <f t="shared" si="0"/>
        <v>0</v>
      </c>
    </row>
    <row r="21" spans="1:129" ht="23.25" customHeight="1">
      <c r="A21" s="379">
        <v>3</v>
      </c>
      <c r="B21" s="380" t="s">
        <v>1592</v>
      </c>
      <c r="C21" s="372" t="e">
        <f>D21/$D$50</f>
        <v>#DIV/0!</v>
      </c>
      <c r="D21" s="381">
        <f>Orçamento!H73</f>
        <v>0</v>
      </c>
      <c r="E21" s="327">
        <v>0</v>
      </c>
      <c r="F21" s="328">
        <v>0</v>
      </c>
      <c r="G21" s="328">
        <v>0</v>
      </c>
      <c r="H21" s="328">
        <v>0</v>
      </c>
      <c r="I21" s="329">
        <v>0</v>
      </c>
      <c r="J21" s="330">
        <v>0</v>
      </c>
      <c r="K21" s="328">
        <v>0</v>
      </c>
      <c r="L21" s="328">
        <v>0</v>
      </c>
      <c r="M21" s="328">
        <v>0</v>
      </c>
      <c r="N21" s="329">
        <v>0</v>
      </c>
      <c r="O21" s="330">
        <v>0</v>
      </c>
      <c r="P21" s="328">
        <v>0</v>
      </c>
      <c r="Q21" s="328">
        <v>0</v>
      </c>
      <c r="R21" s="328">
        <v>0</v>
      </c>
      <c r="S21" s="329">
        <v>0</v>
      </c>
      <c r="T21" s="330">
        <v>0</v>
      </c>
      <c r="U21" s="328">
        <v>0</v>
      </c>
      <c r="V21" s="328">
        <v>0</v>
      </c>
      <c r="W21" s="328">
        <v>0</v>
      </c>
      <c r="X21" s="329">
        <v>0</v>
      </c>
      <c r="Y21" s="330">
        <v>0</v>
      </c>
      <c r="Z21" s="328">
        <v>0</v>
      </c>
      <c r="AA21" s="328">
        <v>0</v>
      </c>
      <c r="AB21" s="328">
        <v>0</v>
      </c>
      <c r="AC21" s="329">
        <v>0</v>
      </c>
      <c r="AD21" s="330">
        <v>0</v>
      </c>
      <c r="AE21" s="328">
        <v>0</v>
      </c>
      <c r="AF21" s="328">
        <v>0</v>
      </c>
      <c r="AG21" s="328">
        <v>0</v>
      </c>
      <c r="AH21" s="329">
        <v>0</v>
      </c>
      <c r="AI21" s="330">
        <v>0</v>
      </c>
      <c r="AJ21" s="328">
        <v>0</v>
      </c>
      <c r="AK21" s="328">
        <v>0</v>
      </c>
      <c r="AL21" s="328">
        <v>0</v>
      </c>
      <c r="AM21" s="329">
        <v>0</v>
      </c>
      <c r="AN21" s="330">
        <v>0</v>
      </c>
      <c r="AO21" s="328">
        <v>0</v>
      </c>
      <c r="AP21" s="328">
        <v>0</v>
      </c>
      <c r="AQ21" s="328">
        <v>0</v>
      </c>
      <c r="AR21" s="329">
        <v>0</v>
      </c>
      <c r="AS21" s="330">
        <v>0</v>
      </c>
      <c r="AT21" s="328">
        <v>0</v>
      </c>
      <c r="AU21" s="328">
        <v>0</v>
      </c>
      <c r="AV21" s="328">
        <v>0</v>
      </c>
      <c r="AW21" s="329">
        <v>0</v>
      </c>
      <c r="AX21" s="330">
        <v>0</v>
      </c>
      <c r="AY21" s="328">
        <v>0</v>
      </c>
      <c r="AZ21" s="328">
        <v>0</v>
      </c>
      <c r="BA21" s="328">
        <v>0</v>
      </c>
      <c r="BB21" s="329">
        <v>0</v>
      </c>
      <c r="BC21" s="330">
        <v>0</v>
      </c>
      <c r="BD21" s="328">
        <v>0</v>
      </c>
      <c r="BE21" s="328">
        <v>0</v>
      </c>
      <c r="BF21" s="328">
        <v>0</v>
      </c>
      <c r="BG21" s="329">
        <v>0</v>
      </c>
      <c r="BH21" s="330">
        <v>0</v>
      </c>
      <c r="BI21" s="328">
        <v>0</v>
      </c>
      <c r="BJ21" s="328">
        <v>0</v>
      </c>
      <c r="BK21" s="328">
        <v>0</v>
      </c>
      <c r="BL21" s="329">
        <v>0</v>
      </c>
      <c r="BM21" s="328">
        <v>0</v>
      </c>
      <c r="BN21" s="328">
        <v>0</v>
      </c>
      <c r="BO21" s="328">
        <v>0</v>
      </c>
      <c r="BP21" s="328">
        <v>0</v>
      </c>
      <c r="BQ21" s="328">
        <v>0</v>
      </c>
      <c r="BR21" s="330">
        <v>0</v>
      </c>
      <c r="BS21" s="328">
        <v>0</v>
      </c>
      <c r="BT21" s="328">
        <v>0</v>
      </c>
      <c r="BU21" s="328">
        <v>0</v>
      </c>
      <c r="BV21" s="329">
        <v>0</v>
      </c>
      <c r="BW21" s="330">
        <v>0</v>
      </c>
      <c r="BX21" s="328">
        <v>0</v>
      </c>
      <c r="BY21" s="328">
        <v>0</v>
      </c>
      <c r="BZ21" s="328">
        <v>0</v>
      </c>
      <c r="CA21" s="329">
        <v>0</v>
      </c>
      <c r="CB21" s="330">
        <v>0</v>
      </c>
      <c r="CC21" s="328">
        <v>0</v>
      </c>
      <c r="CD21" s="328">
        <v>0</v>
      </c>
      <c r="CE21" s="328">
        <v>0</v>
      </c>
      <c r="CF21" s="329">
        <v>0</v>
      </c>
      <c r="CG21" s="330">
        <v>0</v>
      </c>
      <c r="CH21" s="328">
        <v>0</v>
      </c>
      <c r="CI21" s="328">
        <v>0</v>
      </c>
      <c r="CJ21" s="328">
        <v>0</v>
      </c>
      <c r="CK21" s="329">
        <v>0</v>
      </c>
      <c r="CL21" s="330">
        <v>0</v>
      </c>
      <c r="CM21" s="328">
        <v>0</v>
      </c>
      <c r="CN21" s="328">
        <v>0</v>
      </c>
      <c r="CO21" s="328">
        <v>0</v>
      </c>
      <c r="CP21" s="329">
        <v>0</v>
      </c>
      <c r="CQ21" s="330">
        <v>0</v>
      </c>
      <c r="CR21" s="328">
        <v>0</v>
      </c>
      <c r="CS21" s="328">
        <v>0</v>
      </c>
      <c r="CT21" s="328">
        <v>0</v>
      </c>
      <c r="CU21" s="329">
        <v>0</v>
      </c>
      <c r="CV21" s="330">
        <v>0</v>
      </c>
      <c r="CW21" s="328">
        <v>0</v>
      </c>
      <c r="CX21" s="328">
        <v>0</v>
      </c>
      <c r="CY21" s="328">
        <v>0</v>
      </c>
      <c r="CZ21" s="329">
        <v>0</v>
      </c>
      <c r="DA21" s="330">
        <v>0</v>
      </c>
      <c r="DB21" s="328">
        <v>0</v>
      </c>
      <c r="DC21" s="328">
        <v>0</v>
      </c>
      <c r="DD21" s="328">
        <v>0</v>
      </c>
      <c r="DE21" s="329">
        <v>0</v>
      </c>
      <c r="DF21" s="330">
        <v>0</v>
      </c>
      <c r="DG21" s="328">
        <v>0</v>
      </c>
      <c r="DH21" s="328">
        <v>0</v>
      </c>
      <c r="DI21" s="328">
        <v>0</v>
      </c>
      <c r="DJ21" s="329">
        <v>0</v>
      </c>
      <c r="DK21" s="330">
        <v>0</v>
      </c>
      <c r="DL21" s="328">
        <v>0</v>
      </c>
      <c r="DM21" s="328">
        <v>0</v>
      </c>
      <c r="DN21" s="328">
        <v>0</v>
      </c>
      <c r="DO21" s="329">
        <v>0</v>
      </c>
      <c r="DP21" s="330">
        <v>0</v>
      </c>
      <c r="DQ21" s="328">
        <v>0</v>
      </c>
      <c r="DR21" s="328">
        <v>0</v>
      </c>
      <c r="DS21" s="328">
        <v>0</v>
      </c>
      <c r="DT21" s="331">
        <v>0</v>
      </c>
      <c r="DU21" s="276">
        <v>1.0000000000000002</v>
      </c>
      <c r="DW21" s="277"/>
      <c r="DY21" s="277">
        <f t="shared" si="0"/>
        <v>0</v>
      </c>
    </row>
    <row r="22" spans="1:129" ht="15" customHeight="1">
      <c r="A22" s="376"/>
      <c r="B22" s="377"/>
      <c r="C22" s="372"/>
      <c r="D22" s="378"/>
      <c r="E22" s="365">
        <v>0</v>
      </c>
      <c r="F22" s="366"/>
      <c r="G22" s="366"/>
      <c r="H22" s="366"/>
      <c r="I22" s="367"/>
      <c r="J22" s="365">
        <v>0</v>
      </c>
      <c r="K22" s="366"/>
      <c r="L22" s="366"/>
      <c r="M22" s="366"/>
      <c r="N22" s="367"/>
      <c r="O22" s="365">
        <v>0</v>
      </c>
      <c r="P22" s="366"/>
      <c r="Q22" s="366"/>
      <c r="R22" s="366"/>
      <c r="S22" s="367"/>
      <c r="T22" s="365">
        <v>0</v>
      </c>
      <c r="U22" s="366"/>
      <c r="V22" s="366"/>
      <c r="W22" s="366"/>
      <c r="X22" s="367"/>
      <c r="Y22" s="365">
        <f>ROUND((D21*0.25),2)</f>
        <v>0</v>
      </c>
      <c r="Z22" s="366"/>
      <c r="AA22" s="366"/>
      <c r="AB22" s="366"/>
      <c r="AC22" s="367"/>
      <c r="AD22" s="365">
        <f>ROUND((D21*0.25),2)</f>
        <v>0</v>
      </c>
      <c r="AE22" s="366"/>
      <c r="AF22" s="366"/>
      <c r="AG22" s="366"/>
      <c r="AH22" s="367"/>
      <c r="AI22" s="365">
        <f>ROUND((D21*0.25),2)</f>
        <v>0</v>
      </c>
      <c r="AJ22" s="366"/>
      <c r="AK22" s="366"/>
      <c r="AL22" s="366"/>
      <c r="AM22" s="367"/>
      <c r="AN22" s="365">
        <f>ROUND((D21-AI22-AD22-Y22),2)</f>
        <v>0</v>
      </c>
      <c r="AO22" s="366"/>
      <c r="AP22" s="366"/>
      <c r="AQ22" s="366"/>
      <c r="AR22" s="367"/>
      <c r="AS22" s="365">
        <v>0</v>
      </c>
      <c r="AT22" s="366"/>
      <c r="AU22" s="366"/>
      <c r="AV22" s="366"/>
      <c r="AW22" s="367"/>
      <c r="AX22" s="365">
        <v>0</v>
      </c>
      <c r="AY22" s="366"/>
      <c r="AZ22" s="366"/>
      <c r="BA22" s="366"/>
      <c r="BB22" s="367"/>
      <c r="BC22" s="365">
        <v>0</v>
      </c>
      <c r="BD22" s="366"/>
      <c r="BE22" s="366"/>
      <c r="BF22" s="366"/>
      <c r="BG22" s="367"/>
      <c r="BH22" s="365">
        <v>0</v>
      </c>
      <c r="BI22" s="366"/>
      <c r="BJ22" s="366"/>
      <c r="BK22" s="366"/>
      <c r="BL22" s="367"/>
      <c r="BM22" s="365">
        <v>0</v>
      </c>
      <c r="BN22" s="366"/>
      <c r="BO22" s="366"/>
      <c r="BP22" s="366"/>
      <c r="BQ22" s="367"/>
      <c r="BR22" s="365">
        <v>0</v>
      </c>
      <c r="BS22" s="366"/>
      <c r="BT22" s="366"/>
      <c r="BU22" s="366"/>
      <c r="BV22" s="367"/>
      <c r="BW22" s="365">
        <v>0</v>
      </c>
      <c r="BX22" s="366"/>
      <c r="BY22" s="366"/>
      <c r="BZ22" s="366"/>
      <c r="CA22" s="367"/>
      <c r="CB22" s="365">
        <v>0</v>
      </c>
      <c r="CC22" s="366"/>
      <c r="CD22" s="366"/>
      <c r="CE22" s="366"/>
      <c r="CF22" s="367"/>
      <c r="CG22" s="365">
        <v>0</v>
      </c>
      <c r="CH22" s="366"/>
      <c r="CI22" s="366"/>
      <c r="CJ22" s="366"/>
      <c r="CK22" s="367"/>
      <c r="CL22" s="365">
        <v>0</v>
      </c>
      <c r="CM22" s="366"/>
      <c r="CN22" s="366"/>
      <c r="CO22" s="366"/>
      <c r="CP22" s="367"/>
      <c r="CQ22" s="365">
        <v>0</v>
      </c>
      <c r="CR22" s="366"/>
      <c r="CS22" s="366"/>
      <c r="CT22" s="366"/>
      <c r="CU22" s="367"/>
      <c r="CV22" s="365">
        <v>0</v>
      </c>
      <c r="CW22" s="366"/>
      <c r="CX22" s="366"/>
      <c r="CY22" s="366"/>
      <c r="CZ22" s="367"/>
      <c r="DA22" s="365">
        <v>0</v>
      </c>
      <c r="DB22" s="366"/>
      <c r="DC22" s="366"/>
      <c r="DD22" s="366"/>
      <c r="DE22" s="367"/>
      <c r="DF22" s="365">
        <v>0</v>
      </c>
      <c r="DG22" s="366"/>
      <c r="DH22" s="366"/>
      <c r="DI22" s="366"/>
      <c r="DJ22" s="367"/>
      <c r="DK22" s="365">
        <v>0</v>
      </c>
      <c r="DL22" s="366"/>
      <c r="DM22" s="366"/>
      <c r="DN22" s="366"/>
      <c r="DO22" s="367"/>
      <c r="DP22" s="365">
        <v>0</v>
      </c>
      <c r="DQ22" s="366"/>
      <c r="DR22" s="366"/>
      <c r="DS22" s="366"/>
      <c r="DT22" s="367"/>
      <c r="DU22" s="276"/>
      <c r="DW22" s="277">
        <f t="shared" si="1"/>
        <v>0</v>
      </c>
      <c r="DY22" s="277">
        <f t="shared" si="0"/>
        <v>0</v>
      </c>
    </row>
    <row r="23" spans="1:129" ht="23.25" customHeight="1">
      <c r="A23" s="379">
        <v>4</v>
      </c>
      <c r="B23" s="380" t="s">
        <v>581</v>
      </c>
      <c r="C23" s="372" t="e">
        <f>D23/$D$50</f>
        <v>#DIV/0!</v>
      </c>
      <c r="D23" s="381">
        <f>Orçamento!H138</f>
        <v>0</v>
      </c>
      <c r="E23" s="327">
        <v>0</v>
      </c>
      <c r="F23" s="328">
        <v>0</v>
      </c>
      <c r="G23" s="328">
        <v>0</v>
      </c>
      <c r="H23" s="328">
        <v>0</v>
      </c>
      <c r="I23" s="329">
        <v>0</v>
      </c>
      <c r="J23" s="330">
        <v>0</v>
      </c>
      <c r="K23" s="328">
        <v>0</v>
      </c>
      <c r="L23" s="328">
        <v>0</v>
      </c>
      <c r="M23" s="328">
        <v>0</v>
      </c>
      <c r="N23" s="329">
        <v>0</v>
      </c>
      <c r="O23" s="330">
        <v>0</v>
      </c>
      <c r="P23" s="328">
        <v>0</v>
      </c>
      <c r="Q23" s="328">
        <v>0</v>
      </c>
      <c r="R23" s="328">
        <v>0</v>
      </c>
      <c r="S23" s="329">
        <v>0</v>
      </c>
      <c r="T23" s="330">
        <v>0</v>
      </c>
      <c r="U23" s="328">
        <v>0</v>
      </c>
      <c r="V23" s="328">
        <v>0</v>
      </c>
      <c r="W23" s="328">
        <v>0</v>
      </c>
      <c r="X23" s="329">
        <v>0</v>
      </c>
      <c r="Y23" s="330">
        <v>0</v>
      </c>
      <c r="Z23" s="328">
        <v>0</v>
      </c>
      <c r="AA23" s="328">
        <v>0</v>
      </c>
      <c r="AB23" s="328">
        <v>0</v>
      </c>
      <c r="AC23" s="329">
        <v>0</v>
      </c>
      <c r="AD23" s="330">
        <v>0</v>
      </c>
      <c r="AE23" s="328">
        <v>0</v>
      </c>
      <c r="AF23" s="328">
        <v>0</v>
      </c>
      <c r="AG23" s="328">
        <v>0</v>
      </c>
      <c r="AH23" s="329">
        <v>0</v>
      </c>
      <c r="AI23" s="330">
        <v>0</v>
      </c>
      <c r="AJ23" s="328">
        <v>0</v>
      </c>
      <c r="AK23" s="328">
        <v>0</v>
      </c>
      <c r="AL23" s="328">
        <v>0</v>
      </c>
      <c r="AM23" s="329">
        <v>0</v>
      </c>
      <c r="AN23" s="330">
        <v>0</v>
      </c>
      <c r="AO23" s="328">
        <v>0</v>
      </c>
      <c r="AP23" s="328">
        <v>0</v>
      </c>
      <c r="AQ23" s="328">
        <v>0</v>
      </c>
      <c r="AR23" s="329">
        <v>0</v>
      </c>
      <c r="AS23" s="330">
        <v>0</v>
      </c>
      <c r="AT23" s="328">
        <v>0</v>
      </c>
      <c r="AU23" s="328">
        <v>0</v>
      </c>
      <c r="AV23" s="328">
        <v>0</v>
      </c>
      <c r="AW23" s="329">
        <v>0</v>
      </c>
      <c r="AX23" s="330">
        <v>0</v>
      </c>
      <c r="AY23" s="328">
        <v>0</v>
      </c>
      <c r="AZ23" s="328">
        <v>0</v>
      </c>
      <c r="BA23" s="328">
        <v>0</v>
      </c>
      <c r="BB23" s="329">
        <v>0</v>
      </c>
      <c r="BC23" s="330">
        <v>0</v>
      </c>
      <c r="BD23" s="328">
        <v>0</v>
      </c>
      <c r="BE23" s="328">
        <v>0</v>
      </c>
      <c r="BF23" s="328">
        <v>0</v>
      </c>
      <c r="BG23" s="329">
        <v>0</v>
      </c>
      <c r="BH23" s="330">
        <v>0</v>
      </c>
      <c r="BI23" s="328">
        <v>0</v>
      </c>
      <c r="BJ23" s="328">
        <v>0</v>
      </c>
      <c r="BK23" s="328">
        <v>0</v>
      </c>
      <c r="BL23" s="329">
        <v>0</v>
      </c>
      <c r="BM23" s="328">
        <v>0</v>
      </c>
      <c r="BN23" s="328">
        <v>0</v>
      </c>
      <c r="BO23" s="328">
        <v>0</v>
      </c>
      <c r="BP23" s="328">
        <v>0</v>
      </c>
      <c r="BQ23" s="328">
        <v>0</v>
      </c>
      <c r="BR23" s="330">
        <v>0</v>
      </c>
      <c r="BS23" s="328">
        <v>0</v>
      </c>
      <c r="BT23" s="328">
        <v>0</v>
      </c>
      <c r="BU23" s="328">
        <v>0</v>
      </c>
      <c r="BV23" s="329">
        <v>0</v>
      </c>
      <c r="BW23" s="330">
        <v>0</v>
      </c>
      <c r="BX23" s="328">
        <v>0</v>
      </c>
      <c r="BY23" s="328">
        <v>0</v>
      </c>
      <c r="BZ23" s="328">
        <v>0</v>
      </c>
      <c r="CA23" s="329">
        <v>0</v>
      </c>
      <c r="CB23" s="330">
        <v>0</v>
      </c>
      <c r="CC23" s="328">
        <v>0</v>
      </c>
      <c r="CD23" s="328">
        <v>0</v>
      </c>
      <c r="CE23" s="328">
        <v>0</v>
      </c>
      <c r="CF23" s="329">
        <v>0</v>
      </c>
      <c r="CG23" s="330">
        <v>0</v>
      </c>
      <c r="CH23" s="328">
        <v>0</v>
      </c>
      <c r="CI23" s="328">
        <v>0</v>
      </c>
      <c r="CJ23" s="328">
        <v>0</v>
      </c>
      <c r="CK23" s="329">
        <v>0</v>
      </c>
      <c r="CL23" s="330">
        <v>0</v>
      </c>
      <c r="CM23" s="328">
        <v>0</v>
      </c>
      <c r="CN23" s="328">
        <v>0</v>
      </c>
      <c r="CO23" s="328">
        <v>0</v>
      </c>
      <c r="CP23" s="329">
        <v>0</v>
      </c>
      <c r="CQ23" s="330">
        <v>0</v>
      </c>
      <c r="CR23" s="328">
        <v>0</v>
      </c>
      <c r="CS23" s="328">
        <v>0</v>
      </c>
      <c r="CT23" s="328">
        <v>0</v>
      </c>
      <c r="CU23" s="329">
        <v>0</v>
      </c>
      <c r="CV23" s="330">
        <v>0</v>
      </c>
      <c r="CW23" s="328">
        <v>0</v>
      </c>
      <c r="CX23" s="328">
        <v>0</v>
      </c>
      <c r="CY23" s="328">
        <v>0</v>
      </c>
      <c r="CZ23" s="329">
        <v>0</v>
      </c>
      <c r="DA23" s="330">
        <v>0</v>
      </c>
      <c r="DB23" s="328">
        <v>0</v>
      </c>
      <c r="DC23" s="328">
        <v>0</v>
      </c>
      <c r="DD23" s="328">
        <v>0</v>
      </c>
      <c r="DE23" s="329">
        <v>0</v>
      </c>
      <c r="DF23" s="330">
        <v>0</v>
      </c>
      <c r="DG23" s="328">
        <v>0</v>
      </c>
      <c r="DH23" s="328">
        <v>0</v>
      </c>
      <c r="DI23" s="328">
        <v>0</v>
      </c>
      <c r="DJ23" s="329">
        <v>0</v>
      </c>
      <c r="DK23" s="330">
        <v>0</v>
      </c>
      <c r="DL23" s="328">
        <v>0</v>
      </c>
      <c r="DM23" s="328">
        <v>0</v>
      </c>
      <c r="DN23" s="328">
        <v>0</v>
      </c>
      <c r="DO23" s="329">
        <v>0</v>
      </c>
      <c r="DP23" s="330">
        <v>0</v>
      </c>
      <c r="DQ23" s="328">
        <v>0</v>
      </c>
      <c r="DR23" s="328">
        <v>0</v>
      </c>
      <c r="DS23" s="328">
        <v>0</v>
      </c>
      <c r="DT23" s="331">
        <v>0</v>
      </c>
      <c r="DU23" s="276">
        <v>1.0000000000000002</v>
      </c>
      <c r="DW23" s="277"/>
      <c r="DY23" s="277">
        <f t="shared" si="0"/>
        <v>0</v>
      </c>
    </row>
    <row r="24" spans="1:129" ht="15" customHeight="1">
      <c r="A24" s="376"/>
      <c r="B24" s="377"/>
      <c r="C24" s="372"/>
      <c r="D24" s="378"/>
      <c r="E24" s="365">
        <v>0</v>
      </c>
      <c r="F24" s="366"/>
      <c r="G24" s="366"/>
      <c r="H24" s="366"/>
      <c r="I24" s="367"/>
      <c r="J24" s="365">
        <v>0</v>
      </c>
      <c r="K24" s="366"/>
      <c r="L24" s="366"/>
      <c r="M24" s="366"/>
      <c r="N24" s="367"/>
      <c r="O24" s="365">
        <v>0</v>
      </c>
      <c r="P24" s="366"/>
      <c r="Q24" s="366"/>
      <c r="R24" s="366"/>
      <c r="S24" s="367"/>
      <c r="T24" s="365">
        <v>0</v>
      </c>
      <c r="U24" s="366"/>
      <c r="V24" s="366"/>
      <c r="W24" s="366"/>
      <c r="X24" s="367"/>
      <c r="Y24" s="365">
        <v>0</v>
      </c>
      <c r="Z24" s="366"/>
      <c r="AA24" s="366"/>
      <c r="AB24" s="366"/>
      <c r="AC24" s="367"/>
      <c r="AD24" s="365">
        <f>ROUND((D23*0.2),2)</f>
        <v>0</v>
      </c>
      <c r="AE24" s="366"/>
      <c r="AF24" s="366"/>
      <c r="AG24" s="366"/>
      <c r="AH24" s="367"/>
      <c r="AI24" s="365">
        <f>ROUND((D23*0.4),2)</f>
        <v>0</v>
      </c>
      <c r="AJ24" s="366"/>
      <c r="AK24" s="366"/>
      <c r="AL24" s="366"/>
      <c r="AM24" s="367"/>
      <c r="AN24" s="365">
        <f>ROUND((D23*0.2),2)</f>
        <v>0</v>
      </c>
      <c r="AO24" s="366"/>
      <c r="AP24" s="366"/>
      <c r="AQ24" s="366"/>
      <c r="AR24" s="367"/>
      <c r="AS24" s="365">
        <f>ROUND((D23-AN24-AI24-AD24),2)</f>
        <v>0</v>
      </c>
      <c r="AT24" s="366"/>
      <c r="AU24" s="366"/>
      <c r="AV24" s="366"/>
      <c r="AW24" s="367"/>
      <c r="AX24" s="365">
        <v>0</v>
      </c>
      <c r="AY24" s="366"/>
      <c r="AZ24" s="366"/>
      <c r="BA24" s="366"/>
      <c r="BB24" s="367"/>
      <c r="BC24" s="365">
        <v>0</v>
      </c>
      <c r="BD24" s="366"/>
      <c r="BE24" s="366"/>
      <c r="BF24" s="366"/>
      <c r="BG24" s="367"/>
      <c r="BH24" s="365">
        <v>0</v>
      </c>
      <c r="BI24" s="366"/>
      <c r="BJ24" s="366"/>
      <c r="BK24" s="366"/>
      <c r="BL24" s="367"/>
      <c r="BM24" s="365">
        <v>0</v>
      </c>
      <c r="BN24" s="366"/>
      <c r="BO24" s="366"/>
      <c r="BP24" s="366"/>
      <c r="BQ24" s="367"/>
      <c r="BR24" s="365">
        <v>0</v>
      </c>
      <c r="BS24" s="366"/>
      <c r="BT24" s="366"/>
      <c r="BU24" s="366"/>
      <c r="BV24" s="367"/>
      <c r="BW24" s="365">
        <v>0</v>
      </c>
      <c r="BX24" s="366"/>
      <c r="BY24" s="366"/>
      <c r="BZ24" s="366"/>
      <c r="CA24" s="367"/>
      <c r="CB24" s="365">
        <v>0</v>
      </c>
      <c r="CC24" s="366"/>
      <c r="CD24" s="366"/>
      <c r="CE24" s="366"/>
      <c r="CF24" s="367"/>
      <c r="CG24" s="365">
        <v>0</v>
      </c>
      <c r="CH24" s="366"/>
      <c r="CI24" s="366"/>
      <c r="CJ24" s="366"/>
      <c r="CK24" s="367"/>
      <c r="CL24" s="365">
        <v>0</v>
      </c>
      <c r="CM24" s="366"/>
      <c r="CN24" s="366"/>
      <c r="CO24" s="366"/>
      <c r="CP24" s="367"/>
      <c r="CQ24" s="365">
        <v>0</v>
      </c>
      <c r="CR24" s="366"/>
      <c r="CS24" s="366"/>
      <c r="CT24" s="366"/>
      <c r="CU24" s="367"/>
      <c r="CV24" s="365">
        <v>0</v>
      </c>
      <c r="CW24" s="366"/>
      <c r="CX24" s="366"/>
      <c r="CY24" s="366"/>
      <c r="CZ24" s="367"/>
      <c r="DA24" s="365">
        <v>0</v>
      </c>
      <c r="DB24" s="366"/>
      <c r="DC24" s="366"/>
      <c r="DD24" s="366"/>
      <c r="DE24" s="367"/>
      <c r="DF24" s="365">
        <v>0</v>
      </c>
      <c r="DG24" s="366"/>
      <c r="DH24" s="366"/>
      <c r="DI24" s="366"/>
      <c r="DJ24" s="367"/>
      <c r="DK24" s="365">
        <v>0</v>
      </c>
      <c r="DL24" s="366"/>
      <c r="DM24" s="366"/>
      <c r="DN24" s="366"/>
      <c r="DO24" s="367"/>
      <c r="DP24" s="365">
        <v>0</v>
      </c>
      <c r="DQ24" s="366"/>
      <c r="DR24" s="366"/>
      <c r="DS24" s="366"/>
      <c r="DT24" s="367"/>
      <c r="DU24" s="276"/>
      <c r="DW24" s="277">
        <f t="shared" si="1"/>
        <v>0</v>
      </c>
      <c r="DY24" s="277">
        <f t="shared" si="0"/>
        <v>0</v>
      </c>
    </row>
    <row r="25" spans="1:129" ht="23.25" customHeight="1">
      <c r="A25" s="368">
        <v>5</v>
      </c>
      <c r="B25" s="370" t="s">
        <v>561</v>
      </c>
      <c r="C25" s="372" t="e">
        <f>D25/$D$50</f>
        <v>#DIV/0!</v>
      </c>
      <c r="D25" s="374">
        <f>Orçamento!H150</f>
        <v>0</v>
      </c>
      <c r="E25" s="327">
        <v>0</v>
      </c>
      <c r="F25" s="328">
        <v>0</v>
      </c>
      <c r="G25" s="328">
        <v>0</v>
      </c>
      <c r="H25" s="328">
        <v>0</v>
      </c>
      <c r="I25" s="329">
        <v>0</v>
      </c>
      <c r="J25" s="330">
        <v>0</v>
      </c>
      <c r="K25" s="328">
        <v>0</v>
      </c>
      <c r="L25" s="328">
        <v>0</v>
      </c>
      <c r="M25" s="328">
        <v>0</v>
      </c>
      <c r="N25" s="329">
        <v>0</v>
      </c>
      <c r="O25" s="330">
        <v>0</v>
      </c>
      <c r="P25" s="328">
        <v>0</v>
      </c>
      <c r="Q25" s="328">
        <v>0</v>
      </c>
      <c r="R25" s="328">
        <v>0</v>
      </c>
      <c r="S25" s="329">
        <v>0</v>
      </c>
      <c r="T25" s="330">
        <v>0</v>
      </c>
      <c r="U25" s="328">
        <v>0</v>
      </c>
      <c r="V25" s="328">
        <v>0</v>
      </c>
      <c r="W25" s="328">
        <v>0</v>
      </c>
      <c r="X25" s="329">
        <v>0</v>
      </c>
      <c r="Y25" s="330">
        <v>0</v>
      </c>
      <c r="Z25" s="328">
        <v>0</v>
      </c>
      <c r="AA25" s="328">
        <v>0</v>
      </c>
      <c r="AB25" s="328">
        <v>0</v>
      </c>
      <c r="AC25" s="329">
        <v>0</v>
      </c>
      <c r="AD25" s="330">
        <v>0</v>
      </c>
      <c r="AE25" s="328">
        <v>0</v>
      </c>
      <c r="AF25" s="328">
        <v>0</v>
      </c>
      <c r="AG25" s="328">
        <v>0</v>
      </c>
      <c r="AH25" s="329">
        <v>0</v>
      </c>
      <c r="AI25" s="330">
        <v>0</v>
      </c>
      <c r="AJ25" s="328">
        <v>0</v>
      </c>
      <c r="AK25" s="328">
        <v>0</v>
      </c>
      <c r="AL25" s="328">
        <v>0</v>
      </c>
      <c r="AM25" s="329">
        <v>0</v>
      </c>
      <c r="AN25" s="330">
        <v>0</v>
      </c>
      <c r="AO25" s="328">
        <v>0</v>
      </c>
      <c r="AP25" s="328">
        <v>0</v>
      </c>
      <c r="AQ25" s="328">
        <v>0</v>
      </c>
      <c r="AR25" s="329">
        <v>0</v>
      </c>
      <c r="AS25" s="330">
        <v>0</v>
      </c>
      <c r="AT25" s="328">
        <v>0</v>
      </c>
      <c r="AU25" s="328">
        <v>0</v>
      </c>
      <c r="AV25" s="328">
        <v>0</v>
      </c>
      <c r="AW25" s="329">
        <v>0</v>
      </c>
      <c r="AX25" s="330">
        <v>0</v>
      </c>
      <c r="AY25" s="328">
        <v>0</v>
      </c>
      <c r="AZ25" s="328">
        <v>0</v>
      </c>
      <c r="BA25" s="328">
        <v>0</v>
      </c>
      <c r="BB25" s="329">
        <v>0</v>
      </c>
      <c r="BC25" s="330">
        <v>0</v>
      </c>
      <c r="BD25" s="328">
        <v>0</v>
      </c>
      <c r="BE25" s="328">
        <v>0</v>
      </c>
      <c r="BF25" s="328">
        <v>0</v>
      </c>
      <c r="BG25" s="329">
        <v>0</v>
      </c>
      <c r="BH25" s="330">
        <v>0</v>
      </c>
      <c r="BI25" s="328">
        <v>0</v>
      </c>
      <c r="BJ25" s="328">
        <v>0</v>
      </c>
      <c r="BK25" s="328">
        <v>0</v>
      </c>
      <c r="BL25" s="329">
        <v>0</v>
      </c>
      <c r="BM25" s="328">
        <v>0</v>
      </c>
      <c r="BN25" s="328">
        <v>0</v>
      </c>
      <c r="BO25" s="328">
        <v>0</v>
      </c>
      <c r="BP25" s="328">
        <v>0</v>
      </c>
      <c r="BQ25" s="328">
        <v>0</v>
      </c>
      <c r="BR25" s="330">
        <v>0</v>
      </c>
      <c r="BS25" s="328">
        <v>0</v>
      </c>
      <c r="BT25" s="328">
        <v>0</v>
      </c>
      <c r="BU25" s="328">
        <v>0</v>
      </c>
      <c r="BV25" s="329">
        <v>0</v>
      </c>
      <c r="BW25" s="330">
        <v>0</v>
      </c>
      <c r="BX25" s="328">
        <v>0</v>
      </c>
      <c r="BY25" s="328">
        <v>0</v>
      </c>
      <c r="BZ25" s="328">
        <v>0</v>
      </c>
      <c r="CA25" s="329">
        <v>0</v>
      </c>
      <c r="CB25" s="330">
        <v>0</v>
      </c>
      <c r="CC25" s="328">
        <v>0</v>
      </c>
      <c r="CD25" s="328">
        <v>0</v>
      </c>
      <c r="CE25" s="328">
        <v>0</v>
      </c>
      <c r="CF25" s="329">
        <v>0</v>
      </c>
      <c r="CG25" s="330">
        <v>0</v>
      </c>
      <c r="CH25" s="328">
        <v>0</v>
      </c>
      <c r="CI25" s="328">
        <v>0</v>
      </c>
      <c r="CJ25" s="328">
        <v>0</v>
      </c>
      <c r="CK25" s="329">
        <v>0</v>
      </c>
      <c r="CL25" s="330">
        <v>0</v>
      </c>
      <c r="CM25" s="328">
        <v>0</v>
      </c>
      <c r="CN25" s="328">
        <v>0</v>
      </c>
      <c r="CO25" s="328">
        <v>0</v>
      </c>
      <c r="CP25" s="329">
        <v>0</v>
      </c>
      <c r="CQ25" s="330">
        <v>0</v>
      </c>
      <c r="CR25" s="328">
        <v>0</v>
      </c>
      <c r="CS25" s="328">
        <v>0</v>
      </c>
      <c r="CT25" s="328">
        <v>0</v>
      </c>
      <c r="CU25" s="329">
        <v>0</v>
      </c>
      <c r="CV25" s="330">
        <v>0</v>
      </c>
      <c r="CW25" s="328">
        <v>0</v>
      </c>
      <c r="CX25" s="328">
        <v>0</v>
      </c>
      <c r="CY25" s="328">
        <v>0</v>
      </c>
      <c r="CZ25" s="329">
        <v>0</v>
      </c>
      <c r="DA25" s="330">
        <v>0</v>
      </c>
      <c r="DB25" s="328">
        <v>0</v>
      </c>
      <c r="DC25" s="328">
        <v>0</v>
      </c>
      <c r="DD25" s="328">
        <v>0</v>
      </c>
      <c r="DE25" s="329">
        <v>0</v>
      </c>
      <c r="DF25" s="330">
        <v>0</v>
      </c>
      <c r="DG25" s="328">
        <v>0</v>
      </c>
      <c r="DH25" s="328">
        <v>0</v>
      </c>
      <c r="DI25" s="328">
        <v>0</v>
      </c>
      <c r="DJ25" s="329">
        <v>0</v>
      </c>
      <c r="DK25" s="330">
        <v>0</v>
      </c>
      <c r="DL25" s="328">
        <v>0</v>
      </c>
      <c r="DM25" s="328">
        <v>0</v>
      </c>
      <c r="DN25" s="328">
        <v>0</v>
      </c>
      <c r="DO25" s="329">
        <v>0</v>
      </c>
      <c r="DP25" s="330">
        <v>0</v>
      </c>
      <c r="DQ25" s="328">
        <v>0</v>
      </c>
      <c r="DR25" s="328">
        <v>0</v>
      </c>
      <c r="DS25" s="328">
        <v>0</v>
      </c>
      <c r="DT25" s="331">
        <v>0</v>
      </c>
      <c r="DU25" s="276">
        <v>0.9999999999999999</v>
      </c>
      <c r="DW25" s="277"/>
      <c r="DY25" s="277">
        <f t="shared" si="0"/>
        <v>0</v>
      </c>
    </row>
    <row r="26" spans="1:129" ht="15" customHeight="1">
      <c r="A26" s="376"/>
      <c r="B26" s="377"/>
      <c r="C26" s="372"/>
      <c r="D26" s="378"/>
      <c r="E26" s="365">
        <v>0</v>
      </c>
      <c r="F26" s="366"/>
      <c r="G26" s="366"/>
      <c r="H26" s="366"/>
      <c r="I26" s="367"/>
      <c r="J26" s="365">
        <v>0</v>
      </c>
      <c r="K26" s="366"/>
      <c r="L26" s="366"/>
      <c r="M26" s="366"/>
      <c r="N26" s="367"/>
      <c r="O26" s="365">
        <v>0</v>
      </c>
      <c r="P26" s="366"/>
      <c r="Q26" s="366"/>
      <c r="R26" s="366"/>
      <c r="S26" s="367"/>
      <c r="T26" s="365">
        <v>0</v>
      </c>
      <c r="U26" s="366"/>
      <c r="V26" s="366"/>
      <c r="W26" s="366"/>
      <c r="X26" s="367"/>
      <c r="Y26" s="365">
        <v>0</v>
      </c>
      <c r="Z26" s="366"/>
      <c r="AA26" s="366"/>
      <c r="AB26" s="366"/>
      <c r="AC26" s="367"/>
      <c r="AD26" s="365">
        <v>0</v>
      </c>
      <c r="AE26" s="366"/>
      <c r="AF26" s="366"/>
      <c r="AG26" s="366"/>
      <c r="AH26" s="367"/>
      <c r="AI26" s="365">
        <v>0</v>
      </c>
      <c r="AJ26" s="366"/>
      <c r="AK26" s="366"/>
      <c r="AL26" s="366"/>
      <c r="AM26" s="367"/>
      <c r="AN26" s="365">
        <f>ROUND((D25*0.1),2)</f>
        <v>0</v>
      </c>
      <c r="AO26" s="366"/>
      <c r="AP26" s="366"/>
      <c r="AQ26" s="366"/>
      <c r="AR26" s="367"/>
      <c r="AS26" s="365">
        <f>ROUND((D25*0.4),2)</f>
        <v>0</v>
      </c>
      <c r="AT26" s="366"/>
      <c r="AU26" s="366"/>
      <c r="AV26" s="366"/>
      <c r="AW26" s="367"/>
      <c r="AX26" s="365">
        <f>ROUND((D25-AS26-AN26),2)</f>
        <v>0</v>
      </c>
      <c r="AY26" s="366"/>
      <c r="AZ26" s="366"/>
      <c r="BA26" s="366"/>
      <c r="BB26" s="367"/>
      <c r="BC26" s="365">
        <v>0</v>
      </c>
      <c r="BD26" s="366"/>
      <c r="BE26" s="366"/>
      <c r="BF26" s="366"/>
      <c r="BG26" s="367"/>
      <c r="BH26" s="365">
        <v>0</v>
      </c>
      <c r="BI26" s="366"/>
      <c r="BJ26" s="366"/>
      <c r="BK26" s="366"/>
      <c r="BL26" s="367"/>
      <c r="BM26" s="365">
        <v>0</v>
      </c>
      <c r="BN26" s="366"/>
      <c r="BO26" s="366"/>
      <c r="BP26" s="366"/>
      <c r="BQ26" s="367"/>
      <c r="BR26" s="365">
        <v>0</v>
      </c>
      <c r="BS26" s="366"/>
      <c r="BT26" s="366"/>
      <c r="BU26" s="366"/>
      <c r="BV26" s="367"/>
      <c r="BW26" s="365">
        <v>0</v>
      </c>
      <c r="BX26" s="366"/>
      <c r="BY26" s="366"/>
      <c r="BZ26" s="366"/>
      <c r="CA26" s="367"/>
      <c r="CB26" s="365">
        <v>0</v>
      </c>
      <c r="CC26" s="366"/>
      <c r="CD26" s="366"/>
      <c r="CE26" s="366"/>
      <c r="CF26" s="367"/>
      <c r="CG26" s="365">
        <v>0</v>
      </c>
      <c r="CH26" s="366"/>
      <c r="CI26" s="366"/>
      <c r="CJ26" s="366"/>
      <c r="CK26" s="367"/>
      <c r="CL26" s="365">
        <v>0</v>
      </c>
      <c r="CM26" s="366"/>
      <c r="CN26" s="366"/>
      <c r="CO26" s="366"/>
      <c r="CP26" s="367"/>
      <c r="CQ26" s="365">
        <v>0</v>
      </c>
      <c r="CR26" s="366"/>
      <c r="CS26" s="366"/>
      <c r="CT26" s="366"/>
      <c r="CU26" s="367"/>
      <c r="CV26" s="365">
        <v>0</v>
      </c>
      <c r="CW26" s="366"/>
      <c r="CX26" s="366"/>
      <c r="CY26" s="366"/>
      <c r="CZ26" s="367"/>
      <c r="DA26" s="365">
        <v>0</v>
      </c>
      <c r="DB26" s="366"/>
      <c r="DC26" s="366"/>
      <c r="DD26" s="366"/>
      <c r="DE26" s="367"/>
      <c r="DF26" s="365">
        <v>0</v>
      </c>
      <c r="DG26" s="366"/>
      <c r="DH26" s="366"/>
      <c r="DI26" s="366"/>
      <c r="DJ26" s="367"/>
      <c r="DK26" s="365">
        <v>0</v>
      </c>
      <c r="DL26" s="366"/>
      <c r="DM26" s="366"/>
      <c r="DN26" s="366"/>
      <c r="DO26" s="367"/>
      <c r="DP26" s="365">
        <v>0</v>
      </c>
      <c r="DQ26" s="366"/>
      <c r="DR26" s="366"/>
      <c r="DS26" s="366"/>
      <c r="DT26" s="367"/>
      <c r="DU26" s="276"/>
      <c r="DW26" s="277">
        <f t="shared" si="1"/>
        <v>0</v>
      </c>
      <c r="DY26" s="277">
        <f t="shared" si="0"/>
        <v>0</v>
      </c>
    </row>
    <row r="27" spans="1:129" ht="23.25" customHeight="1">
      <c r="A27" s="368">
        <v>6</v>
      </c>
      <c r="B27" s="370" t="s">
        <v>562</v>
      </c>
      <c r="C27" s="372" t="e">
        <f>D27/$D$50</f>
        <v>#DIV/0!</v>
      </c>
      <c r="D27" s="374">
        <f>Orçamento!H167</f>
        <v>0</v>
      </c>
      <c r="E27" s="327">
        <v>0</v>
      </c>
      <c r="F27" s="328">
        <v>0</v>
      </c>
      <c r="G27" s="328">
        <v>0</v>
      </c>
      <c r="H27" s="328">
        <v>0</v>
      </c>
      <c r="I27" s="329">
        <v>0</v>
      </c>
      <c r="J27" s="330">
        <v>0</v>
      </c>
      <c r="K27" s="328">
        <v>0</v>
      </c>
      <c r="L27" s="328">
        <v>0</v>
      </c>
      <c r="M27" s="328">
        <v>0</v>
      </c>
      <c r="N27" s="329">
        <v>0</v>
      </c>
      <c r="O27" s="330">
        <v>0</v>
      </c>
      <c r="P27" s="328">
        <v>0</v>
      </c>
      <c r="Q27" s="328">
        <v>0</v>
      </c>
      <c r="R27" s="328">
        <v>0</v>
      </c>
      <c r="S27" s="329">
        <v>0</v>
      </c>
      <c r="T27" s="330">
        <v>0</v>
      </c>
      <c r="U27" s="328">
        <v>0</v>
      </c>
      <c r="V27" s="328">
        <v>0</v>
      </c>
      <c r="W27" s="328">
        <v>0</v>
      </c>
      <c r="X27" s="329">
        <v>0</v>
      </c>
      <c r="Y27" s="330">
        <v>0</v>
      </c>
      <c r="Z27" s="328">
        <v>0</v>
      </c>
      <c r="AA27" s="328">
        <v>0</v>
      </c>
      <c r="AB27" s="328">
        <v>0</v>
      </c>
      <c r="AC27" s="329">
        <v>0</v>
      </c>
      <c r="AD27" s="330">
        <v>0</v>
      </c>
      <c r="AE27" s="328">
        <v>0</v>
      </c>
      <c r="AF27" s="328">
        <v>0</v>
      </c>
      <c r="AG27" s="328">
        <v>0</v>
      </c>
      <c r="AH27" s="329">
        <v>0</v>
      </c>
      <c r="AI27" s="330">
        <v>0</v>
      </c>
      <c r="AJ27" s="328">
        <v>0</v>
      </c>
      <c r="AK27" s="328">
        <v>0</v>
      </c>
      <c r="AL27" s="328">
        <v>0</v>
      </c>
      <c r="AM27" s="329">
        <v>0</v>
      </c>
      <c r="AN27" s="330">
        <v>0</v>
      </c>
      <c r="AO27" s="328">
        <v>0</v>
      </c>
      <c r="AP27" s="328">
        <v>0</v>
      </c>
      <c r="AQ27" s="328">
        <v>0</v>
      </c>
      <c r="AR27" s="329">
        <v>0</v>
      </c>
      <c r="AS27" s="330">
        <v>0</v>
      </c>
      <c r="AT27" s="328">
        <v>0</v>
      </c>
      <c r="AU27" s="328">
        <v>0</v>
      </c>
      <c r="AV27" s="328">
        <v>0</v>
      </c>
      <c r="AW27" s="329">
        <v>0</v>
      </c>
      <c r="AX27" s="330">
        <v>0</v>
      </c>
      <c r="AY27" s="328">
        <v>0</v>
      </c>
      <c r="AZ27" s="328">
        <v>0</v>
      </c>
      <c r="BA27" s="328">
        <v>0</v>
      </c>
      <c r="BB27" s="329">
        <v>0</v>
      </c>
      <c r="BC27" s="330">
        <v>0</v>
      </c>
      <c r="BD27" s="328">
        <v>0</v>
      </c>
      <c r="BE27" s="328">
        <v>0</v>
      </c>
      <c r="BF27" s="328">
        <v>0</v>
      </c>
      <c r="BG27" s="329">
        <v>0</v>
      </c>
      <c r="BH27" s="330">
        <v>0</v>
      </c>
      <c r="BI27" s="328">
        <v>0</v>
      </c>
      <c r="BJ27" s="328">
        <v>0</v>
      </c>
      <c r="BK27" s="328">
        <v>0</v>
      </c>
      <c r="BL27" s="329">
        <v>0</v>
      </c>
      <c r="BM27" s="328">
        <v>0</v>
      </c>
      <c r="BN27" s="328">
        <v>0</v>
      </c>
      <c r="BO27" s="328">
        <v>0</v>
      </c>
      <c r="BP27" s="328">
        <v>0</v>
      </c>
      <c r="BQ27" s="328">
        <v>0</v>
      </c>
      <c r="BR27" s="330">
        <v>0</v>
      </c>
      <c r="BS27" s="328">
        <v>0</v>
      </c>
      <c r="BT27" s="328">
        <v>0</v>
      </c>
      <c r="BU27" s="328">
        <v>0</v>
      </c>
      <c r="BV27" s="329">
        <v>0</v>
      </c>
      <c r="BW27" s="330">
        <v>0</v>
      </c>
      <c r="BX27" s="328">
        <v>0</v>
      </c>
      <c r="BY27" s="328">
        <v>0</v>
      </c>
      <c r="BZ27" s="328">
        <v>0</v>
      </c>
      <c r="CA27" s="329">
        <v>0</v>
      </c>
      <c r="CB27" s="330">
        <v>0</v>
      </c>
      <c r="CC27" s="328">
        <v>0</v>
      </c>
      <c r="CD27" s="328">
        <v>0</v>
      </c>
      <c r="CE27" s="328">
        <v>0</v>
      </c>
      <c r="CF27" s="329">
        <v>0</v>
      </c>
      <c r="CG27" s="330">
        <v>0</v>
      </c>
      <c r="CH27" s="328">
        <v>0</v>
      </c>
      <c r="CI27" s="328">
        <v>0</v>
      </c>
      <c r="CJ27" s="328">
        <v>0</v>
      </c>
      <c r="CK27" s="329">
        <v>0</v>
      </c>
      <c r="CL27" s="330">
        <v>0</v>
      </c>
      <c r="CM27" s="328">
        <v>0</v>
      </c>
      <c r="CN27" s="328">
        <v>0</v>
      </c>
      <c r="CO27" s="328">
        <v>0</v>
      </c>
      <c r="CP27" s="329">
        <v>0</v>
      </c>
      <c r="CQ27" s="330">
        <v>0</v>
      </c>
      <c r="CR27" s="328">
        <v>0</v>
      </c>
      <c r="CS27" s="328">
        <v>0</v>
      </c>
      <c r="CT27" s="328">
        <v>0</v>
      </c>
      <c r="CU27" s="329">
        <v>0</v>
      </c>
      <c r="CV27" s="330">
        <v>0</v>
      </c>
      <c r="CW27" s="328">
        <v>0</v>
      </c>
      <c r="CX27" s="328">
        <v>0</v>
      </c>
      <c r="CY27" s="328">
        <v>0</v>
      </c>
      <c r="CZ27" s="329">
        <v>0</v>
      </c>
      <c r="DA27" s="330">
        <v>0</v>
      </c>
      <c r="DB27" s="328">
        <v>0</v>
      </c>
      <c r="DC27" s="328">
        <v>0</v>
      </c>
      <c r="DD27" s="328">
        <v>0</v>
      </c>
      <c r="DE27" s="329">
        <v>0</v>
      </c>
      <c r="DF27" s="330">
        <v>0</v>
      </c>
      <c r="DG27" s="328">
        <v>0</v>
      </c>
      <c r="DH27" s="328">
        <v>0</v>
      </c>
      <c r="DI27" s="328">
        <v>0</v>
      </c>
      <c r="DJ27" s="329">
        <v>0</v>
      </c>
      <c r="DK27" s="330">
        <v>0</v>
      </c>
      <c r="DL27" s="328">
        <v>0</v>
      </c>
      <c r="DM27" s="328">
        <v>0</v>
      </c>
      <c r="DN27" s="328">
        <v>0</v>
      </c>
      <c r="DO27" s="329">
        <v>0</v>
      </c>
      <c r="DP27" s="330">
        <v>0</v>
      </c>
      <c r="DQ27" s="328">
        <v>0</v>
      </c>
      <c r="DR27" s="328">
        <v>0</v>
      </c>
      <c r="DS27" s="328">
        <v>0</v>
      </c>
      <c r="DT27" s="331">
        <v>0</v>
      </c>
      <c r="DU27" s="276">
        <v>1.0000000000000002</v>
      </c>
      <c r="DW27" s="277"/>
      <c r="DY27" s="277">
        <f t="shared" si="0"/>
        <v>0</v>
      </c>
    </row>
    <row r="28" spans="1:129" ht="15" customHeight="1">
      <c r="A28" s="376"/>
      <c r="B28" s="377"/>
      <c r="C28" s="372"/>
      <c r="D28" s="378"/>
      <c r="E28" s="365">
        <v>0</v>
      </c>
      <c r="F28" s="366"/>
      <c r="G28" s="366"/>
      <c r="H28" s="366"/>
      <c r="I28" s="367"/>
      <c r="J28" s="365">
        <v>0</v>
      </c>
      <c r="K28" s="366"/>
      <c r="L28" s="366"/>
      <c r="M28" s="366"/>
      <c r="N28" s="367"/>
      <c r="O28" s="365">
        <v>0</v>
      </c>
      <c r="P28" s="366"/>
      <c r="Q28" s="366"/>
      <c r="R28" s="366"/>
      <c r="S28" s="367"/>
      <c r="T28" s="365">
        <v>0</v>
      </c>
      <c r="U28" s="366"/>
      <c r="V28" s="366"/>
      <c r="W28" s="366"/>
      <c r="X28" s="367"/>
      <c r="Y28" s="365">
        <v>0</v>
      </c>
      <c r="Z28" s="366"/>
      <c r="AA28" s="366"/>
      <c r="AB28" s="366"/>
      <c r="AC28" s="367"/>
      <c r="AD28" s="365">
        <v>0</v>
      </c>
      <c r="AE28" s="366"/>
      <c r="AF28" s="366"/>
      <c r="AG28" s="366"/>
      <c r="AH28" s="367"/>
      <c r="AI28" s="365">
        <v>0</v>
      </c>
      <c r="AJ28" s="366"/>
      <c r="AK28" s="366"/>
      <c r="AL28" s="366"/>
      <c r="AM28" s="367"/>
      <c r="AN28" s="365">
        <v>0</v>
      </c>
      <c r="AO28" s="366"/>
      <c r="AP28" s="366"/>
      <c r="AQ28" s="366"/>
      <c r="AR28" s="367"/>
      <c r="AS28" s="365">
        <v>0</v>
      </c>
      <c r="AT28" s="366"/>
      <c r="AU28" s="366"/>
      <c r="AV28" s="366"/>
      <c r="AW28" s="367"/>
      <c r="AX28" s="365">
        <v>0</v>
      </c>
      <c r="AY28" s="366"/>
      <c r="AZ28" s="366"/>
      <c r="BA28" s="366"/>
      <c r="BB28" s="367"/>
      <c r="BC28" s="365">
        <v>0</v>
      </c>
      <c r="BD28" s="366"/>
      <c r="BE28" s="366"/>
      <c r="BF28" s="366"/>
      <c r="BG28" s="367"/>
      <c r="BH28" s="365">
        <v>0</v>
      </c>
      <c r="BI28" s="366"/>
      <c r="BJ28" s="366"/>
      <c r="BK28" s="366"/>
      <c r="BL28" s="367"/>
      <c r="BM28" s="365">
        <v>0</v>
      </c>
      <c r="BN28" s="366"/>
      <c r="BO28" s="366"/>
      <c r="BP28" s="366"/>
      <c r="BQ28" s="367"/>
      <c r="BR28" s="365">
        <v>0</v>
      </c>
      <c r="BS28" s="366"/>
      <c r="BT28" s="366"/>
      <c r="BU28" s="366"/>
      <c r="BV28" s="367"/>
      <c r="BW28" s="365">
        <f>ROUND((D27*0.2),2)</f>
        <v>0</v>
      </c>
      <c r="BX28" s="366"/>
      <c r="BY28" s="366"/>
      <c r="BZ28" s="366"/>
      <c r="CA28" s="367"/>
      <c r="CB28" s="365">
        <f>ROUND((D27*0.2),2)</f>
        <v>0</v>
      </c>
      <c r="CC28" s="366"/>
      <c r="CD28" s="366"/>
      <c r="CE28" s="366"/>
      <c r="CF28" s="367"/>
      <c r="CG28" s="365">
        <f>ROUND((D27*0.2),2)</f>
        <v>0</v>
      </c>
      <c r="CH28" s="366"/>
      <c r="CI28" s="366"/>
      <c r="CJ28" s="366"/>
      <c r="CK28" s="367"/>
      <c r="CL28" s="365">
        <f>ROUND((D27*0.2),2)</f>
        <v>0</v>
      </c>
      <c r="CM28" s="366"/>
      <c r="CN28" s="366"/>
      <c r="CO28" s="366"/>
      <c r="CP28" s="367"/>
      <c r="CQ28" s="365">
        <f>ROUND((D27-CL28-CG28-CB28-BW28),2)</f>
        <v>0</v>
      </c>
      <c r="CR28" s="366"/>
      <c r="CS28" s="366"/>
      <c r="CT28" s="366"/>
      <c r="CU28" s="367"/>
      <c r="CV28" s="365">
        <v>0</v>
      </c>
      <c r="CW28" s="366"/>
      <c r="CX28" s="366"/>
      <c r="CY28" s="366"/>
      <c r="CZ28" s="367"/>
      <c r="DA28" s="365">
        <v>0</v>
      </c>
      <c r="DB28" s="366"/>
      <c r="DC28" s="366"/>
      <c r="DD28" s="366"/>
      <c r="DE28" s="367"/>
      <c r="DF28" s="365">
        <v>0</v>
      </c>
      <c r="DG28" s="366"/>
      <c r="DH28" s="366"/>
      <c r="DI28" s="366"/>
      <c r="DJ28" s="367"/>
      <c r="DK28" s="365">
        <v>0</v>
      </c>
      <c r="DL28" s="366"/>
      <c r="DM28" s="366"/>
      <c r="DN28" s="366"/>
      <c r="DO28" s="367"/>
      <c r="DP28" s="365">
        <v>0</v>
      </c>
      <c r="DQ28" s="366"/>
      <c r="DR28" s="366"/>
      <c r="DS28" s="366"/>
      <c r="DT28" s="367"/>
      <c r="DU28" s="276"/>
      <c r="DW28" s="277">
        <f t="shared" si="1"/>
        <v>0</v>
      </c>
      <c r="DY28" s="277">
        <f t="shared" si="0"/>
        <v>0</v>
      </c>
    </row>
    <row r="29" spans="1:129" ht="23.25" customHeight="1">
      <c r="A29" s="368">
        <v>7</v>
      </c>
      <c r="B29" s="370" t="s">
        <v>567</v>
      </c>
      <c r="C29" s="372" t="e">
        <f>D29/$D$50</f>
        <v>#DIV/0!</v>
      </c>
      <c r="D29" s="374">
        <f>Orçamento!H195</f>
        <v>0</v>
      </c>
      <c r="E29" s="327">
        <v>0</v>
      </c>
      <c r="F29" s="328">
        <v>0</v>
      </c>
      <c r="G29" s="328">
        <v>0</v>
      </c>
      <c r="H29" s="328">
        <v>0</v>
      </c>
      <c r="I29" s="329">
        <v>0</v>
      </c>
      <c r="J29" s="330">
        <v>0</v>
      </c>
      <c r="K29" s="328">
        <v>0</v>
      </c>
      <c r="L29" s="328">
        <v>0</v>
      </c>
      <c r="M29" s="328">
        <v>0</v>
      </c>
      <c r="N29" s="329">
        <v>0</v>
      </c>
      <c r="O29" s="330">
        <v>0</v>
      </c>
      <c r="P29" s="328">
        <v>0</v>
      </c>
      <c r="Q29" s="328">
        <v>0</v>
      </c>
      <c r="R29" s="328">
        <v>0</v>
      </c>
      <c r="S29" s="329">
        <v>0</v>
      </c>
      <c r="T29" s="330">
        <v>0</v>
      </c>
      <c r="U29" s="328">
        <v>0</v>
      </c>
      <c r="V29" s="328">
        <v>0</v>
      </c>
      <c r="W29" s="328">
        <v>0</v>
      </c>
      <c r="X29" s="329">
        <v>0</v>
      </c>
      <c r="Y29" s="330">
        <v>0</v>
      </c>
      <c r="Z29" s="328">
        <v>0</v>
      </c>
      <c r="AA29" s="328">
        <v>0</v>
      </c>
      <c r="AB29" s="328">
        <v>0</v>
      </c>
      <c r="AC29" s="329">
        <v>0</v>
      </c>
      <c r="AD29" s="330">
        <v>0</v>
      </c>
      <c r="AE29" s="328">
        <v>0</v>
      </c>
      <c r="AF29" s="328">
        <v>0</v>
      </c>
      <c r="AG29" s="328">
        <v>0</v>
      </c>
      <c r="AH29" s="329">
        <v>0</v>
      </c>
      <c r="AI29" s="330">
        <v>0</v>
      </c>
      <c r="AJ29" s="328">
        <v>0</v>
      </c>
      <c r="AK29" s="328">
        <v>0</v>
      </c>
      <c r="AL29" s="328">
        <v>0</v>
      </c>
      <c r="AM29" s="329">
        <v>0</v>
      </c>
      <c r="AN29" s="330">
        <v>0</v>
      </c>
      <c r="AO29" s="328">
        <v>0</v>
      </c>
      <c r="AP29" s="328">
        <v>0</v>
      </c>
      <c r="AQ29" s="328">
        <v>0</v>
      </c>
      <c r="AR29" s="329">
        <v>0</v>
      </c>
      <c r="AS29" s="330">
        <v>0</v>
      </c>
      <c r="AT29" s="328">
        <v>0</v>
      </c>
      <c r="AU29" s="328">
        <v>0</v>
      </c>
      <c r="AV29" s="328">
        <v>0</v>
      </c>
      <c r="AW29" s="329">
        <v>0</v>
      </c>
      <c r="AX29" s="330">
        <v>0</v>
      </c>
      <c r="AY29" s="328">
        <v>0</v>
      </c>
      <c r="AZ29" s="328">
        <v>0</v>
      </c>
      <c r="BA29" s="328">
        <v>0</v>
      </c>
      <c r="BB29" s="329">
        <v>0</v>
      </c>
      <c r="BC29" s="330">
        <v>0</v>
      </c>
      <c r="BD29" s="328">
        <v>0</v>
      </c>
      <c r="BE29" s="328">
        <v>0</v>
      </c>
      <c r="BF29" s="328">
        <v>0</v>
      </c>
      <c r="BG29" s="329">
        <v>0</v>
      </c>
      <c r="BH29" s="330">
        <v>0</v>
      </c>
      <c r="BI29" s="328">
        <v>0</v>
      </c>
      <c r="BJ29" s="328">
        <v>0</v>
      </c>
      <c r="BK29" s="328">
        <v>0</v>
      </c>
      <c r="BL29" s="329">
        <v>0</v>
      </c>
      <c r="BM29" s="328">
        <v>0</v>
      </c>
      <c r="BN29" s="328">
        <v>0</v>
      </c>
      <c r="BO29" s="328">
        <v>0</v>
      </c>
      <c r="BP29" s="328">
        <v>0</v>
      </c>
      <c r="BQ29" s="328">
        <v>0</v>
      </c>
      <c r="BR29" s="330">
        <v>0</v>
      </c>
      <c r="BS29" s="328">
        <v>0</v>
      </c>
      <c r="BT29" s="328">
        <v>0</v>
      </c>
      <c r="BU29" s="328">
        <v>0</v>
      </c>
      <c r="BV29" s="329">
        <v>0</v>
      </c>
      <c r="BW29" s="330">
        <v>0</v>
      </c>
      <c r="BX29" s="328">
        <v>0</v>
      </c>
      <c r="BY29" s="328">
        <v>0</v>
      </c>
      <c r="BZ29" s="328">
        <v>0</v>
      </c>
      <c r="CA29" s="329">
        <v>0</v>
      </c>
      <c r="CB29" s="330">
        <v>0</v>
      </c>
      <c r="CC29" s="328">
        <v>0</v>
      </c>
      <c r="CD29" s="328">
        <v>0</v>
      </c>
      <c r="CE29" s="328">
        <v>0</v>
      </c>
      <c r="CF29" s="329">
        <v>0</v>
      </c>
      <c r="CG29" s="330">
        <v>0</v>
      </c>
      <c r="CH29" s="328">
        <v>0</v>
      </c>
      <c r="CI29" s="328">
        <v>0</v>
      </c>
      <c r="CJ29" s="328">
        <v>0</v>
      </c>
      <c r="CK29" s="329">
        <v>0</v>
      </c>
      <c r="CL29" s="330">
        <v>0</v>
      </c>
      <c r="CM29" s="328">
        <v>0</v>
      </c>
      <c r="CN29" s="328">
        <v>0</v>
      </c>
      <c r="CO29" s="328">
        <v>0</v>
      </c>
      <c r="CP29" s="329">
        <v>0</v>
      </c>
      <c r="CQ29" s="330">
        <v>0</v>
      </c>
      <c r="CR29" s="328">
        <v>0</v>
      </c>
      <c r="CS29" s="328">
        <v>0</v>
      </c>
      <c r="CT29" s="328">
        <v>0</v>
      </c>
      <c r="CU29" s="329">
        <v>0</v>
      </c>
      <c r="CV29" s="330">
        <v>0</v>
      </c>
      <c r="CW29" s="328">
        <v>0</v>
      </c>
      <c r="CX29" s="328">
        <v>0</v>
      </c>
      <c r="CY29" s="328">
        <v>0</v>
      </c>
      <c r="CZ29" s="329">
        <v>0</v>
      </c>
      <c r="DA29" s="330">
        <v>0</v>
      </c>
      <c r="DB29" s="328">
        <v>0</v>
      </c>
      <c r="DC29" s="328">
        <v>0</v>
      </c>
      <c r="DD29" s="328">
        <v>0</v>
      </c>
      <c r="DE29" s="329">
        <v>0</v>
      </c>
      <c r="DF29" s="330">
        <v>0</v>
      </c>
      <c r="DG29" s="328">
        <v>0</v>
      </c>
      <c r="DH29" s="328">
        <v>0</v>
      </c>
      <c r="DI29" s="328">
        <v>0</v>
      </c>
      <c r="DJ29" s="329">
        <v>0</v>
      </c>
      <c r="DK29" s="330">
        <v>0</v>
      </c>
      <c r="DL29" s="328">
        <v>0</v>
      </c>
      <c r="DM29" s="328">
        <v>0</v>
      </c>
      <c r="DN29" s="328">
        <v>0</v>
      </c>
      <c r="DO29" s="329">
        <v>0</v>
      </c>
      <c r="DP29" s="330">
        <v>0</v>
      </c>
      <c r="DQ29" s="328">
        <v>0</v>
      </c>
      <c r="DR29" s="328">
        <v>0</v>
      </c>
      <c r="DS29" s="328">
        <v>0</v>
      </c>
      <c r="DT29" s="331">
        <v>0</v>
      </c>
      <c r="DU29" s="276">
        <v>1.0000000000000002</v>
      </c>
      <c r="DW29" s="277"/>
      <c r="DY29" s="277">
        <f t="shared" si="0"/>
        <v>0</v>
      </c>
    </row>
    <row r="30" spans="1:129" ht="15" customHeight="1">
      <c r="A30" s="376"/>
      <c r="B30" s="377"/>
      <c r="C30" s="372"/>
      <c r="D30" s="378"/>
      <c r="E30" s="365">
        <v>0</v>
      </c>
      <c r="F30" s="366"/>
      <c r="G30" s="366"/>
      <c r="H30" s="366"/>
      <c r="I30" s="367"/>
      <c r="J30" s="365">
        <v>0</v>
      </c>
      <c r="K30" s="366"/>
      <c r="L30" s="366"/>
      <c r="M30" s="366"/>
      <c r="N30" s="367"/>
      <c r="O30" s="365">
        <v>0</v>
      </c>
      <c r="P30" s="366"/>
      <c r="Q30" s="366"/>
      <c r="R30" s="366"/>
      <c r="S30" s="367"/>
      <c r="T30" s="365">
        <v>0</v>
      </c>
      <c r="U30" s="366"/>
      <c r="V30" s="366"/>
      <c r="W30" s="366"/>
      <c r="X30" s="367"/>
      <c r="Y30" s="365">
        <v>0</v>
      </c>
      <c r="Z30" s="366"/>
      <c r="AA30" s="366"/>
      <c r="AB30" s="366"/>
      <c r="AC30" s="367"/>
      <c r="AD30" s="365">
        <v>0</v>
      </c>
      <c r="AE30" s="366"/>
      <c r="AF30" s="366"/>
      <c r="AG30" s="366"/>
      <c r="AH30" s="367"/>
      <c r="AI30" s="365">
        <v>0</v>
      </c>
      <c r="AJ30" s="366"/>
      <c r="AK30" s="366"/>
      <c r="AL30" s="366"/>
      <c r="AM30" s="367"/>
      <c r="AN30" s="365">
        <v>0</v>
      </c>
      <c r="AO30" s="366"/>
      <c r="AP30" s="366"/>
      <c r="AQ30" s="366"/>
      <c r="AR30" s="367"/>
      <c r="AS30" s="365">
        <v>0</v>
      </c>
      <c r="AT30" s="366"/>
      <c r="AU30" s="366"/>
      <c r="AV30" s="366"/>
      <c r="AW30" s="367"/>
      <c r="AX30" s="365">
        <v>0</v>
      </c>
      <c r="AY30" s="366"/>
      <c r="AZ30" s="366"/>
      <c r="BA30" s="366"/>
      <c r="BB30" s="367"/>
      <c r="BC30" s="365">
        <v>0</v>
      </c>
      <c r="BD30" s="366"/>
      <c r="BE30" s="366"/>
      <c r="BF30" s="366"/>
      <c r="BG30" s="367"/>
      <c r="BH30" s="365">
        <v>0</v>
      </c>
      <c r="BI30" s="366"/>
      <c r="BJ30" s="366"/>
      <c r="BK30" s="366"/>
      <c r="BL30" s="367"/>
      <c r="BM30" s="365">
        <v>0</v>
      </c>
      <c r="BN30" s="366"/>
      <c r="BO30" s="366"/>
      <c r="BP30" s="366"/>
      <c r="BQ30" s="367"/>
      <c r="BR30" s="365">
        <v>0</v>
      </c>
      <c r="BS30" s="366"/>
      <c r="BT30" s="366"/>
      <c r="BU30" s="366"/>
      <c r="BV30" s="367"/>
      <c r="BW30" s="365">
        <v>0</v>
      </c>
      <c r="BX30" s="366"/>
      <c r="BY30" s="366"/>
      <c r="BZ30" s="366"/>
      <c r="CA30" s="367"/>
      <c r="CB30" s="365">
        <f>ROUND((D29*0.2),2)</f>
        <v>0</v>
      </c>
      <c r="CC30" s="366"/>
      <c r="CD30" s="366"/>
      <c r="CE30" s="366"/>
      <c r="CF30" s="367"/>
      <c r="CG30" s="365">
        <f>ROUND((D29*0.2),2)</f>
        <v>0</v>
      </c>
      <c r="CH30" s="366"/>
      <c r="CI30" s="366"/>
      <c r="CJ30" s="366"/>
      <c r="CK30" s="367"/>
      <c r="CL30" s="365">
        <f>ROUND((D29*0.2),2)</f>
        <v>0</v>
      </c>
      <c r="CM30" s="366"/>
      <c r="CN30" s="366"/>
      <c r="CO30" s="366"/>
      <c r="CP30" s="367"/>
      <c r="CQ30" s="365">
        <f>ROUND((D29*0.2),2)</f>
        <v>0</v>
      </c>
      <c r="CR30" s="366"/>
      <c r="CS30" s="366"/>
      <c r="CT30" s="366"/>
      <c r="CU30" s="367"/>
      <c r="CV30" s="365">
        <f>ROUND((D29-CQ30-CL30-CG30-CB30),2)</f>
        <v>0</v>
      </c>
      <c r="CW30" s="366"/>
      <c r="CX30" s="366"/>
      <c r="CY30" s="366"/>
      <c r="CZ30" s="367"/>
      <c r="DA30" s="365">
        <v>0</v>
      </c>
      <c r="DB30" s="366"/>
      <c r="DC30" s="366"/>
      <c r="DD30" s="366"/>
      <c r="DE30" s="367"/>
      <c r="DF30" s="365">
        <v>0</v>
      </c>
      <c r="DG30" s="366"/>
      <c r="DH30" s="366"/>
      <c r="DI30" s="366"/>
      <c r="DJ30" s="367"/>
      <c r="DK30" s="365">
        <v>0</v>
      </c>
      <c r="DL30" s="366"/>
      <c r="DM30" s="366"/>
      <c r="DN30" s="366"/>
      <c r="DO30" s="367"/>
      <c r="DP30" s="365">
        <v>0</v>
      </c>
      <c r="DQ30" s="366"/>
      <c r="DR30" s="366"/>
      <c r="DS30" s="366"/>
      <c r="DT30" s="367"/>
      <c r="DU30" s="276"/>
      <c r="DW30" s="277">
        <f t="shared" si="1"/>
        <v>0</v>
      </c>
      <c r="DY30" s="277">
        <f t="shared" si="0"/>
        <v>0</v>
      </c>
    </row>
    <row r="31" spans="1:129" ht="23.25" customHeight="1">
      <c r="A31" s="368">
        <v>8</v>
      </c>
      <c r="B31" s="370" t="s">
        <v>569</v>
      </c>
      <c r="C31" s="372" t="e">
        <f>D31/$D$50</f>
        <v>#DIV/0!</v>
      </c>
      <c r="D31" s="374">
        <f>Orçamento!H224</f>
        <v>0</v>
      </c>
      <c r="E31" s="327">
        <v>0</v>
      </c>
      <c r="F31" s="328">
        <v>0</v>
      </c>
      <c r="G31" s="328">
        <v>0</v>
      </c>
      <c r="H31" s="328">
        <v>0</v>
      </c>
      <c r="I31" s="329">
        <v>0</v>
      </c>
      <c r="J31" s="330">
        <v>0</v>
      </c>
      <c r="K31" s="328">
        <v>0</v>
      </c>
      <c r="L31" s="328">
        <v>0</v>
      </c>
      <c r="M31" s="328">
        <v>0</v>
      </c>
      <c r="N31" s="329">
        <v>0</v>
      </c>
      <c r="O31" s="330">
        <v>0</v>
      </c>
      <c r="P31" s="328">
        <v>0</v>
      </c>
      <c r="Q31" s="328">
        <v>0</v>
      </c>
      <c r="R31" s="328">
        <v>0</v>
      </c>
      <c r="S31" s="329">
        <v>0</v>
      </c>
      <c r="T31" s="330">
        <v>0</v>
      </c>
      <c r="U31" s="328">
        <v>0</v>
      </c>
      <c r="V31" s="328">
        <v>0</v>
      </c>
      <c r="W31" s="328">
        <v>0</v>
      </c>
      <c r="X31" s="329">
        <v>0</v>
      </c>
      <c r="Y31" s="330">
        <v>0</v>
      </c>
      <c r="Z31" s="328">
        <v>0</v>
      </c>
      <c r="AA31" s="328">
        <v>0</v>
      </c>
      <c r="AB31" s="328">
        <v>0</v>
      </c>
      <c r="AC31" s="329">
        <v>0</v>
      </c>
      <c r="AD31" s="330">
        <v>0</v>
      </c>
      <c r="AE31" s="328">
        <v>0</v>
      </c>
      <c r="AF31" s="328">
        <v>0</v>
      </c>
      <c r="AG31" s="328">
        <v>0</v>
      </c>
      <c r="AH31" s="329">
        <v>0</v>
      </c>
      <c r="AI31" s="330">
        <v>0</v>
      </c>
      <c r="AJ31" s="328">
        <v>0</v>
      </c>
      <c r="AK31" s="328">
        <v>0</v>
      </c>
      <c r="AL31" s="328">
        <v>0</v>
      </c>
      <c r="AM31" s="329">
        <v>0</v>
      </c>
      <c r="AN31" s="330">
        <v>0</v>
      </c>
      <c r="AO31" s="328">
        <v>0</v>
      </c>
      <c r="AP31" s="328">
        <v>0</v>
      </c>
      <c r="AQ31" s="328">
        <v>0</v>
      </c>
      <c r="AR31" s="329">
        <v>0</v>
      </c>
      <c r="AS31" s="330">
        <v>0</v>
      </c>
      <c r="AT31" s="328">
        <v>0</v>
      </c>
      <c r="AU31" s="328">
        <v>0</v>
      </c>
      <c r="AV31" s="328">
        <v>0</v>
      </c>
      <c r="AW31" s="329">
        <v>0</v>
      </c>
      <c r="AX31" s="330">
        <v>0</v>
      </c>
      <c r="AY31" s="328">
        <v>0</v>
      </c>
      <c r="AZ31" s="328">
        <v>0</v>
      </c>
      <c r="BA31" s="328">
        <v>0</v>
      </c>
      <c r="BB31" s="329">
        <v>0</v>
      </c>
      <c r="BC31" s="330">
        <v>0</v>
      </c>
      <c r="BD31" s="328">
        <v>0</v>
      </c>
      <c r="BE31" s="328">
        <v>0</v>
      </c>
      <c r="BF31" s="328">
        <v>0</v>
      </c>
      <c r="BG31" s="329">
        <v>0</v>
      </c>
      <c r="BH31" s="330">
        <v>0</v>
      </c>
      <c r="BI31" s="328">
        <v>0</v>
      </c>
      <c r="BJ31" s="328">
        <v>0</v>
      </c>
      <c r="BK31" s="328">
        <v>0</v>
      </c>
      <c r="BL31" s="329">
        <v>0</v>
      </c>
      <c r="BM31" s="328">
        <v>0</v>
      </c>
      <c r="BN31" s="328">
        <v>0</v>
      </c>
      <c r="BO31" s="328">
        <v>0</v>
      </c>
      <c r="BP31" s="328">
        <v>0</v>
      </c>
      <c r="BQ31" s="328">
        <v>0</v>
      </c>
      <c r="BR31" s="330">
        <v>0</v>
      </c>
      <c r="BS31" s="328">
        <v>0</v>
      </c>
      <c r="BT31" s="328">
        <v>0</v>
      </c>
      <c r="BU31" s="328">
        <v>0</v>
      </c>
      <c r="BV31" s="329">
        <v>0</v>
      </c>
      <c r="BW31" s="330">
        <v>0</v>
      </c>
      <c r="BX31" s="328">
        <v>0</v>
      </c>
      <c r="BY31" s="328">
        <v>0</v>
      </c>
      <c r="BZ31" s="328">
        <v>0</v>
      </c>
      <c r="CA31" s="329">
        <v>0</v>
      </c>
      <c r="CB31" s="330">
        <v>0</v>
      </c>
      <c r="CC31" s="328">
        <v>0</v>
      </c>
      <c r="CD31" s="328">
        <v>0</v>
      </c>
      <c r="CE31" s="328">
        <v>0</v>
      </c>
      <c r="CF31" s="329">
        <v>0</v>
      </c>
      <c r="CG31" s="330">
        <v>0</v>
      </c>
      <c r="CH31" s="328">
        <v>0</v>
      </c>
      <c r="CI31" s="328">
        <v>0</v>
      </c>
      <c r="CJ31" s="328">
        <v>0</v>
      </c>
      <c r="CK31" s="329">
        <v>0</v>
      </c>
      <c r="CL31" s="330">
        <v>0</v>
      </c>
      <c r="CM31" s="328">
        <v>0</v>
      </c>
      <c r="CN31" s="328">
        <v>0</v>
      </c>
      <c r="CO31" s="328">
        <v>0</v>
      </c>
      <c r="CP31" s="329">
        <v>0</v>
      </c>
      <c r="CQ31" s="330">
        <v>0</v>
      </c>
      <c r="CR31" s="328">
        <v>0</v>
      </c>
      <c r="CS31" s="328">
        <v>0</v>
      </c>
      <c r="CT31" s="328">
        <v>0</v>
      </c>
      <c r="CU31" s="329">
        <v>0</v>
      </c>
      <c r="CV31" s="330">
        <v>0</v>
      </c>
      <c r="CW31" s="328">
        <v>0</v>
      </c>
      <c r="CX31" s="328">
        <v>0</v>
      </c>
      <c r="CY31" s="328">
        <v>0</v>
      </c>
      <c r="CZ31" s="329">
        <v>0</v>
      </c>
      <c r="DA31" s="330">
        <v>0</v>
      </c>
      <c r="DB31" s="328">
        <v>0</v>
      </c>
      <c r="DC31" s="328">
        <v>0</v>
      </c>
      <c r="DD31" s="328">
        <v>0</v>
      </c>
      <c r="DE31" s="329">
        <v>0</v>
      </c>
      <c r="DF31" s="330">
        <v>0</v>
      </c>
      <c r="DG31" s="328">
        <v>0</v>
      </c>
      <c r="DH31" s="328">
        <v>0</v>
      </c>
      <c r="DI31" s="328">
        <v>0</v>
      </c>
      <c r="DJ31" s="329">
        <v>0</v>
      </c>
      <c r="DK31" s="330">
        <v>0</v>
      </c>
      <c r="DL31" s="328">
        <v>0</v>
      </c>
      <c r="DM31" s="328">
        <v>0</v>
      </c>
      <c r="DN31" s="328">
        <v>0</v>
      </c>
      <c r="DO31" s="329">
        <v>0</v>
      </c>
      <c r="DP31" s="330">
        <v>0</v>
      </c>
      <c r="DQ31" s="328">
        <v>0</v>
      </c>
      <c r="DR31" s="328">
        <v>0</v>
      </c>
      <c r="DS31" s="328">
        <v>0</v>
      </c>
      <c r="DT31" s="331">
        <v>0</v>
      </c>
      <c r="DU31" s="276">
        <v>1.0000000000000002</v>
      </c>
      <c r="DW31" s="277"/>
      <c r="DY31" s="277">
        <f t="shared" si="0"/>
        <v>0</v>
      </c>
    </row>
    <row r="32" spans="1:129" ht="15" customHeight="1">
      <c r="A32" s="376"/>
      <c r="B32" s="377"/>
      <c r="C32" s="372"/>
      <c r="D32" s="378"/>
      <c r="E32" s="365">
        <v>0</v>
      </c>
      <c r="F32" s="366"/>
      <c r="G32" s="366"/>
      <c r="H32" s="366"/>
      <c r="I32" s="367"/>
      <c r="J32" s="365">
        <v>0</v>
      </c>
      <c r="K32" s="366"/>
      <c r="L32" s="366"/>
      <c r="M32" s="366"/>
      <c r="N32" s="367"/>
      <c r="O32" s="365">
        <v>0</v>
      </c>
      <c r="P32" s="366"/>
      <c r="Q32" s="366"/>
      <c r="R32" s="366"/>
      <c r="S32" s="367"/>
      <c r="T32" s="365">
        <v>0</v>
      </c>
      <c r="U32" s="366"/>
      <c r="V32" s="366"/>
      <c r="W32" s="366"/>
      <c r="X32" s="367"/>
      <c r="Y32" s="365">
        <v>0</v>
      </c>
      <c r="Z32" s="366"/>
      <c r="AA32" s="366"/>
      <c r="AB32" s="366"/>
      <c r="AC32" s="367"/>
      <c r="AD32" s="365">
        <v>0</v>
      </c>
      <c r="AE32" s="366"/>
      <c r="AF32" s="366"/>
      <c r="AG32" s="366"/>
      <c r="AH32" s="367"/>
      <c r="AI32" s="365">
        <v>0</v>
      </c>
      <c r="AJ32" s="366"/>
      <c r="AK32" s="366"/>
      <c r="AL32" s="366"/>
      <c r="AM32" s="367"/>
      <c r="AN32" s="365">
        <v>0</v>
      </c>
      <c r="AO32" s="366"/>
      <c r="AP32" s="366"/>
      <c r="AQ32" s="366"/>
      <c r="AR32" s="367"/>
      <c r="AS32" s="365">
        <v>0</v>
      </c>
      <c r="AT32" s="366"/>
      <c r="AU32" s="366"/>
      <c r="AV32" s="366"/>
      <c r="AW32" s="367"/>
      <c r="AX32" s="365">
        <v>0</v>
      </c>
      <c r="AY32" s="366"/>
      <c r="AZ32" s="366"/>
      <c r="BA32" s="366"/>
      <c r="BB32" s="367"/>
      <c r="BC32" s="365">
        <v>0</v>
      </c>
      <c r="BD32" s="366"/>
      <c r="BE32" s="366"/>
      <c r="BF32" s="366"/>
      <c r="BG32" s="367"/>
      <c r="BH32" s="365">
        <v>0</v>
      </c>
      <c r="BI32" s="366"/>
      <c r="BJ32" s="366"/>
      <c r="BK32" s="366"/>
      <c r="BL32" s="367"/>
      <c r="BM32" s="365">
        <v>0</v>
      </c>
      <c r="BN32" s="366"/>
      <c r="BO32" s="366"/>
      <c r="BP32" s="366"/>
      <c r="BQ32" s="367"/>
      <c r="BR32" s="365">
        <v>0</v>
      </c>
      <c r="BS32" s="366"/>
      <c r="BT32" s="366"/>
      <c r="BU32" s="366"/>
      <c r="BV32" s="367"/>
      <c r="BW32" s="365">
        <v>0</v>
      </c>
      <c r="BX32" s="366"/>
      <c r="BY32" s="366"/>
      <c r="BZ32" s="366"/>
      <c r="CA32" s="367"/>
      <c r="CB32" s="365">
        <v>0</v>
      </c>
      <c r="CC32" s="366"/>
      <c r="CD32" s="366"/>
      <c r="CE32" s="366"/>
      <c r="CF32" s="367"/>
      <c r="CG32" s="365">
        <f>ROUND((D31*0.2),2)</f>
        <v>0</v>
      </c>
      <c r="CH32" s="366"/>
      <c r="CI32" s="366"/>
      <c r="CJ32" s="366"/>
      <c r="CK32" s="367"/>
      <c r="CL32" s="365">
        <f>ROUND((D31*0.2),2)</f>
        <v>0</v>
      </c>
      <c r="CM32" s="366"/>
      <c r="CN32" s="366"/>
      <c r="CO32" s="366"/>
      <c r="CP32" s="367"/>
      <c r="CQ32" s="365">
        <f>ROUND((D31*0.2),2)</f>
        <v>0</v>
      </c>
      <c r="CR32" s="366"/>
      <c r="CS32" s="366"/>
      <c r="CT32" s="366"/>
      <c r="CU32" s="367"/>
      <c r="CV32" s="365">
        <f>ROUND((D31*0.2),2)</f>
        <v>0</v>
      </c>
      <c r="CW32" s="366"/>
      <c r="CX32" s="366"/>
      <c r="CY32" s="366"/>
      <c r="CZ32" s="367"/>
      <c r="DA32" s="365">
        <f>ROUND((D31-CV32-CQ32-CL32-CG32),2)</f>
        <v>0</v>
      </c>
      <c r="DB32" s="366"/>
      <c r="DC32" s="366"/>
      <c r="DD32" s="366"/>
      <c r="DE32" s="367"/>
      <c r="DF32" s="365">
        <v>0</v>
      </c>
      <c r="DG32" s="366"/>
      <c r="DH32" s="366"/>
      <c r="DI32" s="366"/>
      <c r="DJ32" s="367"/>
      <c r="DK32" s="365">
        <v>0</v>
      </c>
      <c r="DL32" s="366"/>
      <c r="DM32" s="366"/>
      <c r="DN32" s="366"/>
      <c r="DO32" s="367"/>
      <c r="DP32" s="365">
        <v>0</v>
      </c>
      <c r="DQ32" s="366"/>
      <c r="DR32" s="366"/>
      <c r="DS32" s="366"/>
      <c r="DT32" s="367"/>
      <c r="DU32" s="276"/>
      <c r="DW32" s="277">
        <f t="shared" si="1"/>
        <v>0</v>
      </c>
      <c r="DY32" s="277">
        <f t="shared" si="0"/>
        <v>0</v>
      </c>
    </row>
    <row r="33" spans="1:129" ht="23.25" customHeight="1">
      <c r="A33" s="368">
        <v>9</v>
      </c>
      <c r="B33" s="370" t="s">
        <v>830</v>
      </c>
      <c r="C33" s="372" t="e">
        <f>D33/$D$50</f>
        <v>#DIV/0!</v>
      </c>
      <c r="D33" s="374">
        <f>Orçamento!H255</f>
        <v>0</v>
      </c>
      <c r="E33" s="327">
        <v>0</v>
      </c>
      <c r="F33" s="328">
        <v>0</v>
      </c>
      <c r="G33" s="328">
        <v>0</v>
      </c>
      <c r="H33" s="328">
        <v>0</v>
      </c>
      <c r="I33" s="329">
        <v>0</v>
      </c>
      <c r="J33" s="330">
        <v>0</v>
      </c>
      <c r="K33" s="328">
        <v>0</v>
      </c>
      <c r="L33" s="328">
        <v>0</v>
      </c>
      <c r="M33" s="328">
        <v>0</v>
      </c>
      <c r="N33" s="329">
        <v>0</v>
      </c>
      <c r="O33" s="330">
        <v>0</v>
      </c>
      <c r="P33" s="328">
        <v>0</v>
      </c>
      <c r="Q33" s="328">
        <v>0</v>
      </c>
      <c r="R33" s="328">
        <v>0</v>
      </c>
      <c r="S33" s="329">
        <v>0</v>
      </c>
      <c r="T33" s="330">
        <v>0</v>
      </c>
      <c r="U33" s="328">
        <v>0</v>
      </c>
      <c r="V33" s="328">
        <v>0</v>
      </c>
      <c r="W33" s="328">
        <v>0</v>
      </c>
      <c r="X33" s="329">
        <v>0</v>
      </c>
      <c r="Y33" s="330">
        <v>0</v>
      </c>
      <c r="Z33" s="328">
        <v>0</v>
      </c>
      <c r="AA33" s="328">
        <v>0</v>
      </c>
      <c r="AB33" s="328">
        <v>0</v>
      </c>
      <c r="AC33" s="329">
        <v>0</v>
      </c>
      <c r="AD33" s="330">
        <v>0</v>
      </c>
      <c r="AE33" s="328">
        <v>0</v>
      </c>
      <c r="AF33" s="328">
        <v>0</v>
      </c>
      <c r="AG33" s="328">
        <v>0</v>
      </c>
      <c r="AH33" s="329">
        <v>0</v>
      </c>
      <c r="AI33" s="330">
        <v>0</v>
      </c>
      <c r="AJ33" s="328">
        <v>0</v>
      </c>
      <c r="AK33" s="328">
        <v>0</v>
      </c>
      <c r="AL33" s="328">
        <v>0</v>
      </c>
      <c r="AM33" s="329">
        <v>0</v>
      </c>
      <c r="AN33" s="330">
        <v>0</v>
      </c>
      <c r="AO33" s="328">
        <v>0</v>
      </c>
      <c r="AP33" s="328">
        <v>0</v>
      </c>
      <c r="AQ33" s="328">
        <v>0</v>
      </c>
      <c r="AR33" s="329">
        <v>0</v>
      </c>
      <c r="AS33" s="330">
        <v>0</v>
      </c>
      <c r="AT33" s="328">
        <v>0</v>
      </c>
      <c r="AU33" s="328">
        <v>0</v>
      </c>
      <c r="AV33" s="328">
        <v>0</v>
      </c>
      <c r="AW33" s="329">
        <v>0</v>
      </c>
      <c r="AX33" s="330">
        <v>0</v>
      </c>
      <c r="AY33" s="328">
        <v>0</v>
      </c>
      <c r="AZ33" s="328">
        <v>0</v>
      </c>
      <c r="BA33" s="328">
        <v>0</v>
      </c>
      <c r="BB33" s="329">
        <v>0</v>
      </c>
      <c r="BC33" s="330">
        <v>0</v>
      </c>
      <c r="BD33" s="328">
        <v>0</v>
      </c>
      <c r="BE33" s="328">
        <v>0</v>
      </c>
      <c r="BF33" s="328">
        <v>0</v>
      </c>
      <c r="BG33" s="329">
        <v>0</v>
      </c>
      <c r="BH33" s="330">
        <v>0</v>
      </c>
      <c r="BI33" s="328">
        <v>0</v>
      </c>
      <c r="BJ33" s="328">
        <v>0</v>
      </c>
      <c r="BK33" s="328">
        <v>0</v>
      </c>
      <c r="BL33" s="329">
        <v>0</v>
      </c>
      <c r="BM33" s="328">
        <v>0</v>
      </c>
      <c r="BN33" s="328">
        <v>0</v>
      </c>
      <c r="BO33" s="328">
        <v>0</v>
      </c>
      <c r="BP33" s="328">
        <v>0</v>
      </c>
      <c r="BQ33" s="328">
        <v>0</v>
      </c>
      <c r="BR33" s="330">
        <v>0</v>
      </c>
      <c r="BS33" s="328">
        <v>0</v>
      </c>
      <c r="BT33" s="328">
        <v>0</v>
      </c>
      <c r="BU33" s="328">
        <v>0</v>
      </c>
      <c r="BV33" s="329">
        <v>0</v>
      </c>
      <c r="BW33" s="330">
        <v>0</v>
      </c>
      <c r="BX33" s="328">
        <v>0</v>
      </c>
      <c r="BY33" s="328">
        <v>0</v>
      </c>
      <c r="BZ33" s="328">
        <v>0</v>
      </c>
      <c r="CA33" s="329">
        <v>0</v>
      </c>
      <c r="CB33" s="330">
        <v>0</v>
      </c>
      <c r="CC33" s="328">
        <v>0</v>
      </c>
      <c r="CD33" s="328">
        <v>0</v>
      </c>
      <c r="CE33" s="328">
        <v>0</v>
      </c>
      <c r="CF33" s="329">
        <v>0</v>
      </c>
      <c r="CG33" s="330">
        <v>0</v>
      </c>
      <c r="CH33" s="328">
        <v>0</v>
      </c>
      <c r="CI33" s="328">
        <v>0</v>
      </c>
      <c r="CJ33" s="328">
        <v>0</v>
      </c>
      <c r="CK33" s="329">
        <v>0</v>
      </c>
      <c r="CL33" s="330">
        <v>0</v>
      </c>
      <c r="CM33" s="328">
        <v>0</v>
      </c>
      <c r="CN33" s="328">
        <v>0</v>
      </c>
      <c r="CO33" s="328">
        <v>0</v>
      </c>
      <c r="CP33" s="329">
        <v>0</v>
      </c>
      <c r="CQ33" s="330">
        <v>0</v>
      </c>
      <c r="CR33" s="328">
        <v>0</v>
      </c>
      <c r="CS33" s="328">
        <v>0</v>
      </c>
      <c r="CT33" s="328">
        <v>0</v>
      </c>
      <c r="CU33" s="329">
        <v>0</v>
      </c>
      <c r="CV33" s="330">
        <v>0</v>
      </c>
      <c r="CW33" s="328">
        <v>0</v>
      </c>
      <c r="CX33" s="328">
        <v>0</v>
      </c>
      <c r="CY33" s="328">
        <v>0</v>
      </c>
      <c r="CZ33" s="329">
        <v>0</v>
      </c>
      <c r="DA33" s="330">
        <v>0</v>
      </c>
      <c r="DB33" s="328">
        <v>0</v>
      </c>
      <c r="DC33" s="328">
        <v>0</v>
      </c>
      <c r="DD33" s="328">
        <v>0</v>
      </c>
      <c r="DE33" s="329">
        <v>0</v>
      </c>
      <c r="DF33" s="330">
        <v>0</v>
      </c>
      <c r="DG33" s="328">
        <v>0</v>
      </c>
      <c r="DH33" s="328">
        <v>0</v>
      </c>
      <c r="DI33" s="328">
        <v>0</v>
      </c>
      <c r="DJ33" s="329">
        <v>0</v>
      </c>
      <c r="DK33" s="330">
        <v>0</v>
      </c>
      <c r="DL33" s="328">
        <v>0</v>
      </c>
      <c r="DM33" s="328">
        <v>0</v>
      </c>
      <c r="DN33" s="328">
        <v>0</v>
      </c>
      <c r="DO33" s="329">
        <v>0</v>
      </c>
      <c r="DP33" s="330">
        <v>0</v>
      </c>
      <c r="DQ33" s="328">
        <v>0</v>
      </c>
      <c r="DR33" s="328">
        <v>0</v>
      </c>
      <c r="DS33" s="328">
        <v>0</v>
      </c>
      <c r="DT33" s="331">
        <v>0</v>
      </c>
      <c r="DU33" s="276">
        <v>1.0000000000000004</v>
      </c>
      <c r="DW33" s="277"/>
      <c r="DY33" s="277">
        <f t="shared" si="0"/>
        <v>0</v>
      </c>
    </row>
    <row r="34" spans="1:129" ht="15" customHeight="1">
      <c r="A34" s="376"/>
      <c r="B34" s="377"/>
      <c r="C34" s="372"/>
      <c r="D34" s="378"/>
      <c r="E34" s="365">
        <v>0</v>
      </c>
      <c r="F34" s="366"/>
      <c r="G34" s="366"/>
      <c r="H34" s="366"/>
      <c r="I34" s="367"/>
      <c r="J34" s="365">
        <v>0</v>
      </c>
      <c r="K34" s="366"/>
      <c r="L34" s="366"/>
      <c r="M34" s="366"/>
      <c r="N34" s="367"/>
      <c r="O34" s="365">
        <v>0</v>
      </c>
      <c r="P34" s="366"/>
      <c r="Q34" s="366"/>
      <c r="R34" s="366"/>
      <c r="S34" s="367"/>
      <c r="T34" s="365">
        <v>0</v>
      </c>
      <c r="U34" s="366"/>
      <c r="V34" s="366"/>
      <c r="W34" s="366"/>
      <c r="X34" s="367"/>
      <c r="Y34" s="365">
        <v>0</v>
      </c>
      <c r="Z34" s="366"/>
      <c r="AA34" s="366"/>
      <c r="AB34" s="366"/>
      <c r="AC34" s="367"/>
      <c r="AD34" s="365">
        <v>0</v>
      </c>
      <c r="AE34" s="366"/>
      <c r="AF34" s="366"/>
      <c r="AG34" s="366"/>
      <c r="AH34" s="367"/>
      <c r="AI34" s="365">
        <v>0</v>
      </c>
      <c r="AJ34" s="366"/>
      <c r="AK34" s="366"/>
      <c r="AL34" s="366"/>
      <c r="AM34" s="367"/>
      <c r="AN34" s="365">
        <v>0</v>
      </c>
      <c r="AO34" s="366"/>
      <c r="AP34" s="366"/>
      <c r="AQ34" s="366"/>
      <c r="AR34" s="367"/>
      <c r="AS34" s="365">
        <v>0</v>
      </c>
      <c r="AT34" s="366"/>
      <c r="AU34" s="366"/>
      <c r="AV34" s="366"/>
      <c r="AW34" s="367"/>
      <c r="AX34" s="365">
        <v>0</v>
      </c>
      <c r="AY34" s="366"/>
      <c r="AZ34" s="366"/>
      <c r="BA34" s="366"/>
      <c r="BB34" s="367"/>
      <c r="BC34" s="365">
        <v>0</v>
      </c>
      <c r="BD34" s="366"/>
      <c r="BE34" s="366"/>
      <c r="BF34" s="366"/>
      <c r="BG34" s="367"/>
      <c r="BH34" s="365">
        <v>0</v>
      </c>
      <c r="BI34" s="366"/>
      <c r="BJ34" s="366"/>
      <c r="BK34" s="366"/>
      <c r="BL34" s="367"/>
      <c r="BM34" s="365">
        <f>ROUND((D33*0.1),2)</f>
        <v>0</v>
      </c>
      <c r="BN34" s="366"/>
      <c r="BO34" s="366"/>
      <c r="BP34" s="366"/>
      <c r="BQ34" s="367"/>
      <c r="BR34" s="365">
        <f>ROUND((D33*0.1),2)</f>
        <v>0</v>
      </c>
      <c r="BS34" s="366"/>
      <c r="BT34" s="366"/>
      <c r="BU34" s="366"/>
      <c r="BV34" s="367"/>
      <c r="BW34" s="365">
        <f>ROUND((D33*0.1),2)</f>
        <v>0</v>
      </c>
      <c r="BX34" s="366"/>
      <c r="BY34" s="366"/>
      <c r="BZ34" s="366"/>
      <c r="CA34" s="367"/>
      <c r="CB34" s="365">
        <f>ROUND((D33*0.1),2)</f>
        <v>0</v>
      </c>
      <c r="CC34" s="366"/>
      <c r="CD34" s="366"/>
      <c r="CE34" s="366"/>
      <c r="CF34" s="367"/>
      <c r="CG34" s="365">
        <f>ROUND((D33*0.1),2)</f>
        <v>0</v>
      </c>
      <c r="CH34" s="366"/>
      <c r="CI34" s="366"/>
      <c r="CJ34" s="366"/>
      <c r="CK34" s="367"/>
      <c r="CL34" s="365">
        <f>ROUND((D33*0.1),2)</f>
        <v>0</v>
      </c>
      <c r="CM34" s="366"/>
      <c r="CN34" s="366"/>
      <c r="CO34" s="366"/>
      <c r="CP34" s="367"/>
      <c r="CQ34" s="365">
        <f>ROUND((D33*0.1),2)</f>
        <v>0</v>
      </c>
      <c r="CR34" s="366"/>
      <c r="CS34" s="366"/>
      <c r="CT34" s="366"/>
      <c r="CU34" s="367"/>
      <c r="CV34" s="365">
        <f>ROUND((D33*0.1),2)</f>
        <v>0</v>
      </c>
      <c r="CW34" s="366"/>
      <c r="CX34" s="366"/>
      <c r="CY34" s="366"/>
      <c r="CZ34" s="367"/>
      <c r="DA34" s="365">
        <f>ROUND((D33*0.1),2)</f>
        <v>0</v>
      </c>
      <c r="DB34" s="366"/>
      <c r="DC34" s="366"/>
      <c r="DD34" s="366"/>
      <c r="DE34" s="367"/>
      <c r="DF34" s="365">
        <f>ROUND((D33-DA34-CV34-CQ34-CL34-CG34-CB34-BW34-BR34-BM34),2)</f>
        <v>0</v>
      </c>
      <c r="DG34" s="366"/>
      <c r="DH34" s="366"/>
      <c r="DI34" s="366"/>
      <c r="DJ34" s="367"/>
      <c r="DK34" s="365">
        <v>0</v>
      </c>
      <c r="DL34" s="366"/>
      <c r="DM34" s="366"/>
      <c r="DN34" s="366"/>
      <c r="DO34" s="367"/>
      <c r="DP34" s="365">
        <v>0</v>
      </c>
      <c r="DQ34" s="366"/>
      <c r="DR34" s="366"/>
      <c r="DS34" s="366"/>
      <c r="DT34" s="367"/>
      <c r="DU34" s="276"/>
      <c r="DW34" s="277">
        <f t="shared" si="1"/>
        <v>0</v>
      </c>
      <c r="DY34" s="277">
        <f t="shared" si="0"/>
        <v>0</v>
      </c>
    </row>
    <row r="35" spans="1:129" ht="23.25" customHeight="1">
      <c r="A35" s="368">
        <v>10</v>
      </c>
      <c r="B35" s="370" t="s">
        <v>831</v>
      </c>
      <c r="C35" s="372" t="e">
        <f>D35/$D$50</f>
        <v>#DIV/0!</v>
      </c>
      <c r="D35" s="374">
        <f>Orçamento!H341</f>
        <v>0</v>
      </c>
      <c r="E35" s="327">
        <v>0</v>
      </c>
      <c r="F35" s="328">
        <v>0</v>
      </c>
      <c r="G35" s="328">
        <v>0</v>
      </c>
      <c r="H35" s="328">
        <v>0</v>
      </c>
      <c r="I35" s="329">
        <v>0</v>
      </c>
      <c r="J35" s="330">
        <v>0</v>
      </c>
      <c r="K35" s="328">
        <v>0</v>
      </c>
      <c r="L35" s="328">
        <v>0</v>
      </c>
      <c r="M35" s="328">
        <v>0</v>
      </c>
      <c r="N35" s="329">
        <v>0</v>
      </c>
      <c r="O35" s="330">
        <v>0</v>
      </c>
      <c r="P35" s="328">
        <v>0</v>
      </c>
      <c r="Q35" s="328">
        <v>0</v>
      </c>
      <c r="R35" s="328">
        <v>0</v>
      </c>
      <c r="S35" s="329">
        <v>0</v>
      </c>
      <c r="T35" s="330">
        <v>0</v>
      </c>
      <c r="U35" s="328">
        <v>0</v>
      </c>
      <c r="V35" s="328">
        <v>0</v>
      </c>
      <c r="W35" s="328">
        <v>0</v>
      </c>
      <c r="X35" s="329">
        <v>0</v>
      </c>
      <c r="Y35" s="330">
        <v>0</v>
      </c>
      <c r="Z35" s="328">
        <v>0</v>
      </c>
      <c r="AA35" s="328">
        <v>0</v>
      </c>
      <c r="AB35" s="328">
        <v>0</v>
      </c>
      <c r="AC35" s="329">
        <v>0</v>
      </c>
      <c r="AD35" s="330">
        <v>0</v>
      </c>
      <c r="AE35" s="328">
        <v>0</v>
      </c>
      <c r="AF35" s="328">
        <v>0</v>
      </c>
      <c r="AG35" s="328">
        <v>0</v>
      </c>
      <c r="AH35" s="329">
        <v>0</v>
      </c>
      <c r="AI35" s="330">
        <v>0</v>
      </c>
      <c r="AJ35" s="328">
        <v>0</v>
      </c>
      <c r="AK35" s="328">
        <v>0</v>
      </c>
      <c r="AL35" s="328">
        <v>0</v>
      </c>
      <c r="AM35" s="329">
        <v>0</v>
      </c>
      <c r="AN35" s="330">
        <v>0</v>
      </c>
      <c r="AO35" s="328">
        <v>0</v>
      </c>
      <c r="AP35" s="328">
        <v>0</v>
      </c>
      <c r="AQ35" s="328">
        <v>0</v>
      </c>
      <c r="AR35" s="329">
        <v>0</v>
      </c>
      <c r="AS35" s="330">
        <v>0</v>
      </c>
      <c r="AT35" s="328">
        <v>0</v>
      </c>
      <c r="AU35" s="328">
        <v>0</v>
      </c>
      <c r="AV35" s="328">
        <v>0</v>
      </c>
      <c r="AW35" s="329">
        <v>0</v>
      </c>
      <c r="AX35" s="330">
        <v>0</v>
      </c>
      <c r="AY35" s="328">
        <v>0</v>
      </c>
      <c r="AZ35" s="328">
        <v>0</v>
      </c>
      <c r="BA35" s="328">
        <v>0</v>
      </c>
      <c r="BB35" s="329">
        <v>0</v>
      </c>
      <c r="BC35" s="330">
        <v>0</v>
      </c>
      <c r="BD35" s="328">
        <v>0</v>
      </c>
      <c r="BE35" s="328">
        <v>0</v>
      </c>
      <c r="BF35" s="328">
        <v>0</v>
      </c>
      <c r="BG35" s="329">
        <v>0</v>
      </c>
      <c r="BH35" s="330">
        <v>0</v>
      </c>
      <c r="BI35" s="328">
        <v>0</v>
      </c>
      <c r="BJ35" s="328">
        <v>0</v>
      </c>
      <c r="BK35" s="328">
        <v>0</v>
      </c>
      <c r="BL35" s="329">
        <v>0</v>
      </c>
      <c r="BM35" s="328">
        <v>0</v>
      </c>
      <c r="BN35" s="328">
        <v>0</v>
      </c>
      <c r="BO35" s="328">
        <v>0</v>
      </c>
      <c r="BP35" s="328">
        <v>0</v>
      </c>
      <c r="BQ35" s="328">
        <v>0</v>
      </c>
      <c r="BR35" s="330">
        <v>0</v>
      </c>
      <c r="BS35" s="328">
        <v>0</v>
      </c>
      <c r="BT35" s="328">
        <v>0</v>
      </c>
      <c r="BU35" s="328">
        <v>0</v>
      </c>
      <c r="BV35" s="329">
        <v>0</v>
      </c>
      <c r="BW35" s="330">
        <v>0</v>
      </c>
      <c r="BX35" s="328">
        <v>0</v>
      </c>
      <c r="BY35" s="328">
        <v>0</v>
      </c>
      <c r="BZ35" s="328">
        <v>0</v>
      </c>
      <c r="CA35" s="329">
        <v>0</v>
      </c>
      <c r="CB35" s="330">
        <v>0</v>
      </c>
      <c r="CC35" s="328">
        <v>0</v>
      </c>
      <c r="CD35" s="328">
        <v>0</v>
      </c>
      <c r="CE35" s="328">
        <v>0</v>
      </c>
      <c r="CF35" s="329">
        <v>0</v>
      </c>
      <c r="CG35" s="330">
        <v>0</v>
      </c>
      <c r="CH35" s="328">
        <v>0</v>
      </c>
      <c r="CI35" s="328">
        <v>0</v>
      </c>
      <c r="CJ35" s="328">
        <v>0</v>
      </c>
      <c r="CK35" s="329">
        <v>0</v>
      </c>
      <c r="CL35" s="330">
        <v>0</v>
      </c>
      <c r="CM35" s="328">
        <v>0</v>
      </c>
      <c r="CN35" s="328">
        <v>0</v>
      </c>
      <c r="CO35" s="328">
        <v>0</v>
      </c>
      <c r="CP35" s="329">
        <v>0</v>
      </c>
      <c r="CQ35" s="330">
        <v>0</v>
      </c>
      <c r="CR35" s="328">
        <v>0</v>
      </c>
      <c r="CS35" s="328">
        <v>0</v>
      </c>
      <c r="CT35" s="328">
        <v>0</v>
      </c>
      <c r="CU35" s="329">
        <v>0</v>
      </c>
      <c r="CV35" s="330">
        <v>0</v>
      </c>
      <c r="CW35" s="328">
        <v>0</v>
      </c>
      <c r="CX35" s="328">
        <v>0</v>
      </c>
      <c r="CY35" s="328">
        <v>0</v>
      </c>
      <c r="CZ35" s="329">
        <v>0</v>
      </c>
      <c r="DA35" s="330">
        <v>0</v>
      </c>
      <c r="DB35" s="328">
        <v>0</v>
      </c>
      <c r="DC35" s="328">
        <v>0</v>
      </c>
      <c r="DD35" s="328">
        <v>0</v>
      </c>
      <c r="DE35" s="329">
        <v>0</v>
      </c>
      <c r="DF35" s="330">
        <v>0</v>
      </c>
      <c r="DG35" s="328">
        <v>0</v>
      </c>
      <c r="DH35" s="328">
        <v>0</v>
      </c>
      <c r="DI35" s="328">
        <v>0</v>
      </c>
      <c r="DJ35" s="329">
        <v>0</v>
      </c>
      <c r="DK35" s="330">
        <v>0</v>
      </c>
      <c r="DL35" s="328">
        <v>0</v>
      </c>
      <c r="DM35" s="328">
        <v>0</v>
      </c>
      <c r="DN35" s="328">
        <v>0</v>
      </c>
      <c r="DO35" s="329">
        <v>0</v>
      </c>
      <c r="DP35" s="330">
        <v>0</v>
      </c>
      <c r="DQ35" s="328">
        <v>0</v>
      </c>
      <c r="DR35" s="328">
        <v>0</v>
      </c>
      <c r="DS35" s="328">
        <v>0</v>
      </c>
      <c r="DT35" s="331">
        <v>0</v>
      </c>
      <c r="DU35" s="276">
        <v>1.0000000000000004</v>
      </c>
      <c r="DW35" s="277"/>
      <c r="DY35" s="277">
        <f t="shared" si="0"/>
        <v>0</v>
      </c>
    </row>
    <row r="36" spans="1:129" ht="15" customHeight="1">
      <c r="A36" s="376"/>
      <c r="B36" s="377"/>
      <c r="C36" s="372"/>
      <c r="D36" s="378"/>
      <c r="E36" s="365">
        <v>0</v>
      </c>
      <c r="F36" s="366"/>
      <c r="G36" s="366"/>
      <c r="H36" s="366"/>
      <c r="I36" s="367"/>
      <c r="J36" s="365">
        <v>0</v>
      </c>
      <c r="K36" s="366"/>
      <c r="L36" s="366"/>
      <c r="M36" s="366"/>
      <c r="N36" s="367"/>
      <c r="O36" s="365">
        <v>0</v>
      </c>
      <c r="P36" s="366"/>
      <c r="Q36" s="366"/>
      <c r="R36" s="366"/>
      <c r="S36" s="367"/>
      <c r="T36" s="365">
        <v>0</v>
      </c>
      <c r="U36" s="366"/>
      <c r="V36" s="366"/>
      <c r="W36" s="366"/>
      <c r="X36" s="367"/>
      <c r="Y36" s="365">
        <v>0</v>
      </c>
      <c r="Z36" s="366"/>
      <c r="AA36" s="366"/>
      <c r="AB36" s="366"/>
      <c r="AC36" s="367"/>
      <c r="AD36" s="365">
        <v>0</v>
      </c>
      <c r="AE36" s="366"/>
      <c r="AF36" s="366"/>
      <c r="AG36" s="366"/>
      <c r="AH36" s="367"/>
      <c r="AI36" s="365">
        <v>0</v>
      </c>
      <c r="AJ36" s="366"/>
      <c r="AK36" s="366"/>
      <c r="AL36" s="366"/>
      <c r="AM36" s="367"/>
      <c r="AN36" s="365">
        <v>0</v>
      </c>
      <c r="AO36" s="366"/>
      <c r="AP36" s="366"/>
      <c r="AQ36" s="366"/>
      <c r="AR36" s="367"/>
      <c r="AS36" s="365">
        <v>0</v>
      </c>
      <c r="AT36" s="366"/>
      <c r="AU36" s="366"/>
      <c r="AV36" s="366"/>
      <c r="AW36" s="367"/>
      <c r="AX36" s="365">
        <v>0</v>
      </c>
      <c r="AY36" s="366"/>
      <c r="AZ36" s="366"/>
      <c r="BA36" s="366"/>
      <c r="BB36" s="367"/>
      <c r="BC36" s="365">
        <v>0</v>
      </c>
      <c r="BD36" s="366"/>
      <c r="BE36" s="366"/>
      <c r="BF36" s="366"/>
      <c r="BG36" s="367"/>
      <c r="BH36" s="365">
        <v>0</v>
      </c>
      <c r="BI36" s="366"/>
      <c r="BJ36" s="366"/>
      <c r="BK36" s="366"/>
      <c r="BL36" s="367"/>
      <c r="BM36" s="365">
        <f>ROUND((D35*0.1),2)</f>
        <v>0</v>
      </c>
      <c r="BN36" s="366"/>
      <c r="BO36" s="366"/>
      <c r="BP36" s="366"/>
      <c r="BQ36" s="367"/>
      <c r="BR36" s="365">
        <f>ROUND((D35*0.1),2)</f>
        <v>0</v>
      </c>
      <c r="BS36" s="366"/>
      <c r="BT36" s="366"/>
      <c r="BU36" s="366"/>
      <c r="BV36" s="367"/>
      <c r="BW36" s="365">
        <f>ROUND((D35*0.1),2)</f>
        <v>0</v>
      </c>
      <c r="BX36" s="366"/>
      <c r="BY36" s="366"/>
      <c r="BZ36" s="366"/>
      <c r="CA36" s="367"/>
      <c r="CB36" s="365">
        <f>ROUND((D35*0.1),2)</f>
        <v>0</v>
      </c>
      <c r="CC36" s="366"/>
      <c r="CD36" s="366"/>
      <c r="CE36" s="366"/>
      <c r="CF36" s="367"/>
      <c r="CG36" s="365">
        <f>ROUND((D35*0.1),2)</f>
        <v>0</v>
      </c>
      <c r="CH36" s="366"/>
      <c r="CI36" s="366"/>
      <c r="CJ36" s="366"/>
      <c r="CK36" s="367"/>
      <c r="CL36" s="365">
        <f>ROUND((D35*0.1),2)</f>
        <v>0</v>
      </c>
      <c r="CM36" s="366"/>
      <c r="CN36" s="366"/>
      <c r="CO36" s="366"/>
      <c r="CP36" s="367"/>
      <c r="CQ36" s="365">
        <f>ROUND((D35*0.1),2)</f>
        <v>0</v>
      </c>
      <c r="CR36" s="366"/>
      <c r="CS36" s="366"/>
      <c r="CT36" s="366"/>
      <c r="CU36" s="367"/>
      <c r="CV36" s="365">
        <f>ROUND((D35*0.1),2)</f>
        <v>0</v>
      </c>
      <c r="CW36" s="366"/>
      <c r="CX36" s="366"/>
      <c r="CY36" s="366"/>
      <c r="CZ36" s="367"/>
      <c r="DA36" s="365">
        <f>ROUND((D35*0.1),2)</f>
        <v>0</v>
      </c>
      <c r="DB36" s="366"/>
      <c r="DC36" s="366"/>
      <c r="DD36" s="366"/>
      <c r="DE36" s="367"/>
      <c r="DF36" s="365">
        <f>ROUND((D35-DA36-CV36-CQ36-CL36-CG36-CB36-BW36-BR36-BM36),2)</f>
        <v>0</v>
      </c>
      <c r="DG36" s="366"/>
      <c r="DH36" s="366"/>
      <c r="DI36" s="366"/>
      <c r="DJ36" s="367"/>
      <c r="DK36" s="365">
        <v>0</v>
      </c>
      <c r="DL36" s="366"/>
      <c r="DM36" s="366"/>
      <c r="DN36" s="366"/>
      <c r="DO36" s="367"/>
      <c r="DP36" s="365">
        <v>0</v>
      </c>
      <c r="DQ36" s="366"/>
      <c r="DR36" s="366"/>
      <c r="DS36" s="366"/>
      <c r="DT36" s="367"/>
      <c r="DU36" s="276"/>
      <c r="DW36" s="277">
        <f t="shared" si="1"/>
        <v>0</v>
      </c>
      <c r="DY36" s="277">
        <f t="shared" si="0"/>
        <v>0</v>
      </c>
    </row>
    <row r="37" spans="1:129" ht="23.25" customHeight="1">
      <c r="A37" s="368">
        <v>11</v>
      </c>
      <c r="B37" s="370" t="s">
        <v>541</v>
      </c>
      <c r="C37" s="372" t="e">
        <f>D37/$D$50</f>
        <v>#DIV/0!</v>
      </c>
      <c r="D37" s="374">
        <f>Orçamento!H493</f>
        <v>0</v>
      </c>
      <c r="E37" s="327">
        <v>0</v>
      </c>
      <c r="F37" s="328">
        <v>0</v>
      </c>
      <c r="G37" s="328">
        <v>0</v>
      </c>
      <c r="H37" s="328">
        <v>0</v>
      </c>
      <c r="I37" s="329">
        <v>0</v>
      </c>
      <c r="J37" s="330">
        <v>0</v>
      </c>
      <c r="K37" s="328">
        <v>0</v>
      </c>
      <c r="L37" s="328">
        <v>0</v>
      </c>
      <c r="M37" s="328">
        <v>0</v>
      </c>
      <c r="N37" s="329">
        <v>0</v>
      </c>
      <c r="O37" s="330">
        <v>0</v>
      </c>
      <c r="P37" s="328">
        <v>0</v>
      </c>
      <c r="Q37" s="328">
        <v>0</v>
      </c>
      <c r="R37" s="328">
        <v>0</v>
      </c>
      <c r="S37" s="329">
        <v>0</v>
      </c>
      <c r="T37" s="330">
        <v>0</v>
      </c>
      <c r="U37" s="328">
        <v>0</v>
      </c>
      <c r="V37" s="328">
        <v>0</v>
      </c>
      <c r="W37" s="328">
        <v>0</v>
      </c>
      <c r="X37" s="329">
        <v>0</v>
      </c>
      <c r="Y37" s="330">
        <v>0</v>
      </c>
      <c r="Z37" s="328">
        <v>0</v>
      </c>
      <c r="AA37" s="328">
        <v>0</v>
      </c>
      <c r="AB37" s="328">
        <v>0</v>
      </c>
      <c r="AC37" s="329">
        <v>0</v>
      </c>
      <c r="AD37" s="330">
        <v>0</v>
      </c>
      <c r="AE37" s="328">
        <v>0</v>
      </c>
      <c r="AF37" s="328">
        <v>0</v>
      </c>
      <c r="AG37" s="328">
        <v>0</v>
      </c>
      <c r="AH37" s="329">
        <v>0</v>
      </c>
      <c r="AI37" s="330">
        <v>0</v>
      </c>
      <c r="AJ37" s="328">
        <v>0</v>
      </c>
      <c r="AK37" s="328">
        <v>0</v>
      </c>
      <c r="AL37" s="328">
        <v>0</v>
      </c>
      <c r="AM37" s="329">
        <v>0</v>
      </c>
      <c r="AN37" s="330">
        <v>0</v>
      </c>
      <c r="AO37" s="328">
        <v>0</v>
      </c>
      <c r="AP37" s="328">
        <v>0</v>
      </c>
      <c r="AQ37" s="328">
        <v>0</v>
      </c>
      <c r="AR37" s="329">
        <v>0</v>
      </c>
      <c r="AS37" s="330">
        <v>0</v>
      </c>
      <c r="AT37" s="328">
        <v>0</v>
      </c>
      <c r="AU37" s="328">
        <v>0</v>
      </c>
      <c r="AV37" s="328">
        <v>0</v>
      </c>
      <c r="AW37" s="329">
        <v>0</v>
      </c>
      <c r="AX37" s="330">
        <v>0</v>
      </c>
      <c r="AY37" s="328">
        <v>0</v>
      </c>
      <c r="AZ37" s="328">
        <v>0</v>
      </c>
      <c r="BA37" s="328">
        <v>0</v>
      </c>
      <c r="BB37" s="329">
        <v>0</v>
      </c>
      <c r="BC37" s="330">
        <v>0</v>
      </c>
      <c r="BD37" s="328">
        <v>0</v>
      </c>
      <c r="BE37" s="328">
        <v>0</v>
      </c>
      <c r="BF37" s="328">
        <v>0</v>
      </c>
      <c r="BG37" s="329">
        <v>0</v>
      </c>
      <c r="BH37" s="330">
        <v>0</v>
      </c>
      <c r="BI37" s="328">
        <v>0</v>
      </c>
      <c r="BJ37" s="328">
        <v>0</v>
      </c>
      <c r="BK37" s="328">
        <v>0</v>
      </c>
      <c r="BL37" s="329">
        <v>0</v>
      </c>
      <c r="BM37" s="328">
        <v>0</v>
      </c>
      <c r="BN37" s="328">
        <v>0</v>
      </c>
      <c r="BO37" s="328">
        <v>0</v>
      </c>
      <c r="BP37" s="328">
        <v>0</v>
      </c>
      <c r="BQ37" s="328">
        <v>0</v>
      </c>
      <c r="BR37" s="330">
        <v>0</v>
      </c>
      <c r="BS37" s="328">
        <v>0</v>
      </c>
      <c r="BT37" s="328">
        <v>0</v>
      </c>
      <c r="BU37" s="328">
        <v>0</v>
      </c>
      <c r="BV37" s="329">
        <v>0</v>
      </c>
      <c r="BW37" s="330">
        <v>0</v>
      </c>
      <c r="BX37" s="328">
        <v>0</v>
      </c>
      <c r="BY37" s="328">
        <v>0</v>
      </c>
      <c r="BZ37" s="328">
        <v>0</v>
      </c>
      <c r="CA37" s="329">
        <v>0</v>
      </c>
      <c r="CB37" s="330">
        <v>0</v>
      </c>
      <c r="CC37" s="328">
        <v>0</v>
      </c>
      <c r="CD37" s="328">
        <v>0</v>
      </c>
      <c r="CE37" s="328">
        <v>0</v>
      </c>
      <c r="CF37" s="329">
        <v>0</v>
      </c>
      <c r="CG37" s="330">
        <v>0</v>
      </c>
      <c r="CH37" s="328">
        <v>0</v>
      </c>
      <c r="CI37" s="328">
        <v>0</v>
      </c>
      <c r="CJ37" s="328">
        <v>0</v>
      </c>
      <c r="CK37" s="329">
        <v>0</v>
      </c>
      <c r="CL37" s="330">
        <v>0</v>
      </c>
      <c r="CM37" s="328">
        <v>0</v>
      </c>
      <c r="CN37" s="328">
        <v>0</v>
      </c>
      <c r="CO37" s="328">
        <v>0</v>
      </c>
      <c r="CP37" s="329">
        <v>0</v>
      </c>
      <c r="CQ37" s="330">
        <v>0</v>
      </c>
      <c r="CR37" s="328">
        <v>0</v>
      </c>
      <c r="CS37" s="328">
        <v>0</v>
      </c>
      <c r="CT37" s="328">
        <v>0</v>
      </c>
      <c r="CU37" s="329">
        <v>0</v>
      </c>
      <c r="CV37" s="330">
        <v>0</v>
      </c>
      <c r="CW37" s="328">
        <v>0</v>
      </c>
      <c r="CX37" s="328">
        <v>0</v>
      </c>
      <c r="CY37" s="328">
        <v>0</v>
      </c>
      <c r="CZ37" s="329">
        <v>0</v>
      </c>
      <c r="DA37" s="330">
        <v>0</v>
      </c>
      <c r="DB37" s="328">
        <v>0</v>
      </c>
      <c r="DC37" s="328">
        <v>0</v>
      </c>
      <c r="DD37" s="328">
        <v>0</v>
      </c>
      <c r="DE37" s="329">
        <v>0</v>
      </c>
      <c r="DF37" s="330">
        <v>0</v>
      </c>
      <c r="DG37" s="328">
        <v>0</v>
      </c>
      <c r="DH37" s="328">
        <v>0</v>
      </c>
      <c r="DI37" s="328">
        <v>0</v>
      </c>
      <c r="DJ37" s="329">
        <v>0</v>
      </c>
      <c r="DK37" s="330">
        <v>0</v>
      </c>
      <c r="DL37" s="328">
        <v>0</v>
      </c>
      <c r="DM37" s="328">
        <v>0</v>
      </c>
      <c r="DN37" s="328">
        <v>0</v>
      </c>
      <c r="DO37" s="329">
        <v>0</v>
      </c>
      <c r="DP37" s="330">
        <v>0</v>
      </c>
      <c r="DQ37" s="328">
        <v>0</v>
      </c>
      <c r="DR37" s="328">
        <v>0</v>
      </c>
      <c r="DS37" s="328">
        <v>0</v>
      </c>
      <c r="DT37" s="331">
        <v>0</v>
      </c>
      <c r="DU37" s="276">
        <v>0.9999999999999998</v>
      </c>
      <c r="DW37" s="277"/>
      <c r="DY37" s="277">
        <f t="shared" si="0"/>
        <v>0</v>
      </c>
    </row>
    <row r="38" spans="1:129" ht="15" customHeight="1">
      <c r="A38" s="376"/>
      <c r="B38" s="377"/>
      <c r="C38" s="372"/>
      <c r="D38" s="378"/>
      <c r="E38" s="365">
        <v>0</v>
      </c>
      <c r="F38" s="366"/>
      <c r="G38" s="366"/>
      <c r="H38" s="366"/>
      <c r="I38" s="367"/>
      <c r="J38" s="365">
        <v>0</v>
      </c>
      <c r="K38" s="366"/>
      <c r="L38" s="366"/>
      <c r="M38" s="366"/>
      <c r="N38" s="367"/>
      <c r="O38" s="365">
        <v>0</v>
      </c>
      <c r="P38" s="366"/>
      <c r="Q38" s="366"/>
      <c r="R38" s="366"/>
      <c r="S38" s="367"/>
      <c r="T38" s="365">
        <v>0</v>
      </c>
      <c r="U38" s="366"/>
      <c r="V38" s="366"/>
      <c r="W38" s="366"/>
      <c r="X38" s="367"/>
      <c r="Y38" s="365">
        <v>0</v>
      </c>
      <c r="Z38" s="366"/>
      <c r="AA38" s="366"/>
      <c r="AB38" s="366"/>
      <c r="AC38" s="367"/>
      <c r="AD38" s="365">
        <v>0</v>
      </c>
      <c r="AE38" s="366"/>
      <c r="AF38" s="366"/>
      <c r="AG38" s="366"/>
      <c r="AH38" s="367"/>
      <c r="AI38" s="365">
        <v>0</v>
      </c>
      <c r="AJ38" s="366"/>
      <c r="AK38" s="366"/>
      <c r="AL38" s="366"/>
      <c r="AM38" s="367"/>
      <c r="AN38" s="365">
        <v>0</v>
      </c>
      <c r="AO38" s="366"/>
      <c r="AP38" s="366"/>
      <c r="AQ38" s="366"/>
      <c r="AR38" s="367"/>
      <c r="AS38" s="365">
        <v>0</v>
      </c>
      <c r="AT38" s="366"/>
      <c r="AU38" s="366"/>
      <c r="AV38" s="366"/>
      <c r="AW38" s="367"/>
      <c r="AX38" s="365">
        <v>0</v>
      </c>
      <c r="AY38" s="366"/>
      <c r="AZ38" s="366"/>
      <c r="BA38" s="366"/>
      <c r="BB38" s="367"/>
      <c r="BC38" s="365">
        <v>0</v>
      </c>
      <c r="BD38" s="366"/>
      <c r="BE38" s="366"/>
      <c r="BF38" s="366"/>
      <c r="BG38" s="367"/>
      <c r="BH38" s="365">
        <v>0</v>
      </c>
      <c r="BI38" s="366"/>
      <c r="BJ38" s="366"/>
      <c r="BK38" s="366"/>
      <c r="BL38" s="367"/>
      <c r="BM38" s="365">
        <v>0</v>
      </c>
      <c r="BN38" s="366"/>
      <c r="BO38" s="366"/>
      <c r="BP38" s="366"/>
      <c r="BQ38" s="367"/>
      <c r="BR38" s="365">
        <v>0</v>
      </c>
      <c r="BS38" s="366"/>
      <c r="BT38" s="366"/>
      <c r="BU38" s="366"/>
      <c r="BV38" s="367"/>
      <c r="BW38" s="365">
        <v>0</v>
      </c>
      <c r="BX38" s="366"/>
      <c r="BY38" s="366"/>
      <c r="BZ38" s="366"/>
      <c r="CA38" s="367"/>
      <c r="CB38" s="365">
        <v>0</v>
      </c>
      <c r="CC38" s="366"/>
      <c r="CD38" s="366"/>
      <c r="CE38" s="366"/>
      <c r="CF38" s="367"/>
      <c r="CG38" s="365">
        <v>0</v>
      </c>
      <c r="CH38" s="366"/>
      <c r="CI38" s="366"/>
      <c r="CJ38" s="366"/>
      <c r="CK38" s="367"/>
      <c r="CL38" s="365">
        <v>0</v>
      </c>
      <c r="CM38" s="366"/>
      <c r="CN38" s="366"/>
      <c r="CO38" s="366"/>
      <c r="CP38" s="367"/>
      <c r="CQ38" s="365">
        <v>0</v>
      </c>
      <c r="CR38" s="366"/>
      <c r="CS38" s="366"/>
      <c r="CT38" s="366"/>
      <c r="CU38" s="367"/>
      <c r="CV38" s="365">
        <f>ROUND((D37*0.5),2)</f>
        <v>0</v>
      </c>
      <c r="CW38" s="366"/>
      <c r="CX38" s="366"/>
      <c r="CY38" s="366"/>
      <c r="CZ38" s="367"/>
      <c r="DA38" s="365">
        <f>ROUND((D37-CV38),2)</f>
        <v>0</v>
      </c>
      <c r="DB38" s="366"/>
      <c r="DC38" s="366"/>
      <c r="DD38" s="366"/>
      <c r="DE38" s="367"/>
      <c r="DF38" s="365">
        <v>0</v>
      </c>
      <c r="DG38" s="366"/>
      <c r="DH38" s="366"/>
      <c r="DI38" s="366"/>
      <c r="DJ38" s="367"/>
      <c r="DK38" s="365">
        <v>0</v>
      </c>
      <c r="DL38" s="366"/>
      <c r="DM38" s="366"/>
      <c r="DN38" s="366"/>
      <c r="DO38" s="367"/>
      <c r="DP38" s="365">
        <v>0</v>
      </c>
      <c r="DQ38" s="366"/>
      <c r="DR38" s="366"/>
      <c r="DS38" s="366"/>
      <c r="DT38" s="367"/>
      <c r="DU38" s="276"/>
      <c r="DW38" s="277">
        <f t="shared" si="1"/>
        <v>0</v>
      </c>
      <c r="DY38" s="277">
        <f t="shared" si="0"/>
        <v>0</v>
      </c>
    </row>
    <row r="39" spans="1:129" ht="23.25" customHeight="1">
      <c r="A39" s="368">
        <v>12</v>
      </c>
      <c r="B39" s="370" t="s">
        <v>760</v>
      </c>
      <c r="C39" s="372" t="e">
        <f>D39/$D$50</f>
        <v>#DIV/0!</v>
      </c>
      <c r="D39" s="374">
        <f>Orçamento!H502</f>
        <v>0</v>
      </c>
      <c r="E39" s="327">
        <v>0</v>
      </c>
      <c r="F39" s="328">
        <v>0</v>
      </c>
      <c r="G39" s="328">
        <v>0</v>
      </c>
      <c r="H39" s="328">
        <v>0</v>
      </c>
      <c r="I39" s="329">
        <v>0</v>
      </c>
      <c r="J39" s="330">
        <v>0</v>
      </c>
      <c r="K39" s="328">
        <v>0</v>
      </c>
      <c r="L39" s="328">
        <v>0</v>
      </c>
      <c r="M39" s="328">
        <v>0</v>
      </c>
      <c r="N39" s="329">
        <v>0</v>
      </c>
      <c r="O39" s="330">
        <v>0</v>
      </c>
      <c r="P39" s="328">
        <v>0</v>
      </c>
      <c r="Q39" s="328">
        <v>0</v>
      </c>
      <c r="R39" s="328">
        <v>0</v>
      </c>
      <c r="S39" s="329">
        <v>0</v>
      </c>
      <c r="T39" s="330">
        <v>0</v>
      </c>
      <c r="U39" s="328">
        <v>0</v>
      </c>
      <c r="V39" s="328">
        <v>0</v>
      </c>
      <c r="W39" s="328">
        <v>0</v>
      </c>
      <c r="X39" s="329">
        <v>0</v>
      </c>
      <c r="Y39" s="330">
        <v>0</v>
      </c>
      <c r="Z39" s="328">
        <v>0</v>
      </c>
      <c r="AA39" s="328">
        <v>0</v>
      </c>
      <c r="AB39" s="328">
        <v>0</v>
      </c>
      <c r="AC39" s="329">
        <v>0</v>
      </c>
      <c r="AD39" s="330">
        <v>0</v>
      </c>
      <c r="AE39" s="328">
        <v>0</v>
      </c>
      <c r="AF39" s="328">
        <v>0</v>
      </c>
      <c r="AG39" s="328">
        <v>0</v>
      </c>
      <c r="AH39" s="329">
        <v>0</v>
      </c>
      <c r="AI39" s="330">
        <v>0</v>
      </c>
      <c r="AJ39" s="328">
        <v>0</v>
      </c>
      <c r="AK39" s="328">
        <v>0</v>
      </c>
      <c r="AL39" s="328">
        <v>0</v>
      </c>
      <c r="AM39" s="329">
        <v>0</v>
      </c>
      <c r="AN39" s="330">
        <v>0</v>
      </c>
      <c r="AO39" s="328">
        <v>0</v>
      </c>
      <c r="AP39" s="328">
        <v>0</v>
      </c>
      <c r="AQ39" s="328">
        <v>0</v>
      </c>
      <c r="AR39" s="329">
        <v>0</v>
      </c>
      <c r="AS39" s="330">
        <v>0</v>
      </c>
      <c r="AT39" s="328">
        <v>0</v>
      </c>
      <c r="AU39" s="328">
        <v>0</v>
      </c>
      <c r="AV39" s="328">
        <v>0</v>
      </c>
      <c r="AW39" s="329">
        <v>0</v>
      </c>
      <c r="AX39" s="330">
        <v>0</v>
      </c>
      <c r="AY39" s="328">
        <v>0</v>
      </c>
      <c r="AZ39" s="328">
        <v>0</v>
      </c>
      <c r="BA39" s="328">
        <v>0</v>
      </c>
      <c r="BB39" s="329">
        <v>0</v>
      </c>
      <c r="BC39" s="330">
        <v>0</v>
      </c>
      <c r="BD39" s="328">
        <v>0</v>
      </c>
      <c r="BE39" s="328">
        <v>0</v>
      </c>
      <c r="BF39" s="328">
        <v>0</v>
      </c>
      <c r="BG39" s="329">
        <v>0</v>
      </c>
      <c r="BH39" s="330">
        <v>0</v>
      </c>
      <c r="BI39" s="328">
        <v>0</v>
      </c>
      <c r="BJ39" s="328">
        <v>0</v>
      </c>
      <c r="BK39" s="328">
        <v>0</v>
      </c>
      <c r="BL39" s="329">
        <v>0</v>
      </c>
      <c r="BM39" s="328">
        <v>0</v>
      </c>
      <c r="BN39" s="328">
        <v>0</v>
      </c>
      <c r="BO39" s="328">
        <v>0</v>
      </c>
      <c r="BP39" s="328">
        <v>0</v>
      </c>
      <c r="BQ39" s="328">
        <v>0</v>
      </c>
      <c r="BR39" s="330">
        <v>0</v>
      </c>
      <c r="BS39" s="328">
        <v>0</v>
      </c>
      <c r="BT39" s="328">
        <v>0</v>
      </c>
      <c r="BU39" s="328">
        <v>0</v>
      </c>
      <c r="BV39" s="329">
        <v>0</v>
      </c>
      <c r="BW39" s="330">
        <v>0</v>
      </c>
      <c r="BX39" s="328">
        <v>0</v>
      </c>
      <c r="BY39" s="328">
        <v>0</v>
      </c>
      <c r="BZ39" s="328">
        <v>0</v>
      </c>
      <c r="CA39" s="329">
        <v>0</v>
      </c>
      <c r="CB39" s="330">
        <v>0</v>
      </c>
      <c r="CC39" s="328">
        <v>0</v>
      </c>
      <c r="CD39" s="328">
        <v>0</v>
      </c>
      <c r="CE39" s="328">
        <v>0</v>
      </c>
      <c r="CF39" s="329">
        <v>0</v>
      </c>
      <c r="CG39" s="330">
        <v>0</v>
      </c>
      <c r="CH39" s="328">
        <v>0</v>
      </c>
      <c r="CI39" s="328">
        <v>0</v>
      </c>
      <c r="CJ39" s="328">
        <v>0</v>
      </c>
      <c r="CK39" s="329">
        <v>0</v>
      </c>
      <c r="CL39" s="330">
        <v>0</v>
      </c>
      <c r="CM39" s="328">
        <v>0</v>
      </c>
      <c r="CN39" s="328">
        <v>0</v>
      </c>
      <c r="CO39" s="328">
        <v>0</v>
      </c>
      <c r="CP39" s="329">
        <v>0</v>
      </c>
      <c r="CQ39" s="330">
        <v>0</v>
      </c>
      <c r="CR39" s="328">
        <v>0</v>
      </c>
      <c r="CS39" s="328">
        <v>0</v>
      </c>
      <c r="CT39" s="328">
        <v>0</v>
      </c>
      <c r="CU39" s="329">
        <v>0</v>
      </c>
      <c r="CV39" s="330">
        <v>0</v>
      </c>
      <c r="CW39" s="328">
        <v>0</v>
      </c>
      <c r="CX39" s="328">
        <v>0</v>
      </c>
      <c r="CY39" s="328">
        <v>0</v>
      </c>
      <c r="CZ39" s="329">
        <v>0</v>
      </c>
      <c r="DA39" s="330">
        <v>0</v>
      </c>
      <c r="DB39" s="328">
        <v>0</v>
      </c>
      <c r="DC39" s="328">
        <v>0</v>
      </c>
      <c r="DD39" s="328">
        <v>0</v>
      </c>
      <c r="DE39" s="329">
        <v>0</v>
      </c>
      <c r="DF39" s="330">
        <v>0</v>
      </c>
      <c r="DG39" s="328">
        <v>0</v>
      </c>
      <c r="DH39" s="328">
        <v>0</v>
      </c>
      <c r="DI39" s="328">
        <v>0</v>
      </c>
      <c r="DJ39" s="329">
        <v>0</v>
      </c>
      <c r="DK39" s="330">
        <v>0</v>
      </c>
      <c r="DL39" s="328">
        <v>0</v>
      </c>
      <c r="DM39" s="328">
        <v>0</v>
      </c>
      <c r="DN39" s="328">
        <v>0</v>
      </c>
      <c r="DO39" s="329">
        <v>0</v>
      </c>
      <c r="DP39" s="330">
        <v>0</v>
      </c>
      <c r="DQ39" s="328">
        <v>0</v>
      </c>
      <c r="DR39" s="328">
        <v>0</v>
      </c>
      <c r="DS39" s="328">
        <v>0</v>
      </c>
      <c r="DT39" s="331">
        <v>0</v>
      </c>
      <c r="DU39" s="276">
        <v>1.0000000000000002</v>
      </c>
      <c r="DW39" s="277"/>
      <c r="DY39" s="277">
        <f t="shared" si="0"/>
        <v>0</v>
      </c>
    </row>
    <row r="40" spans="1:129" ht="15" customHeight="1">
      <c r="A40" s="376"/>
      <c r="B40" s="377"/>
      <c r="C40" s="372"/>
      <c r="D40" s="378"/>
      <c r="E40" s="365">
        <v>0</v>
      </c>
      <c r="F40" s="366"/>
      <c r="G40" s="366"/>
      <c r="H40" s="366"/>
      <c r="I40" s="367"/>
      <c r="J40" s="365">
        <v>0</v>
      </c>
      <c r="K40" s="366"/>
      <c r="L40" s="366"/>
      <c r="M40" s="366"/>
      <c r="N40" s="367"/>
      <c r="O40" s="365">
        <v>0</v>
      </c>
      <c r="P40" s="366"/>
      <c r="Q40" s="366"/>
      <c r="R40" s="366"/>
      <c r="S40" s="367"/>
      <c r="T40" s="365">
        <v>0</v>
      </c>
      <c r="U40" s="366"/>
      <c r="V40" s="366"/>
      <c r="W40" s="366"/>
      <c r="X40" s="367"/>
      <c r="Y40" s="365">
        <v>0</v>
      </c>
      <c r="Z40" s="366"/>
      <c r="AA40" s="366"/>
      <c r="AB40" s="366"/>
      <c r="AC40" s="367"/>
      <c r="AD40" s="365">
        <v>0</v>
      </c>
      <c r="AE40" s="366"/>
      <c r="AF40" s="366"/>
      <c r="AG40" s="366"/>
      <c r="AH40" s="367"/>
      <c r="AI40" s="365">
        <v>0</v>
      </c>
      <c r="AJ40" s="366"/>
      <c r="AK40" s="366"/>
      <c r="AL40" s="366"/>
      <c r="AM40" s="367"/>
      <c r="AN40" s="365">
        <v>0</v>
      </c>
      <c r="AO40" s="366"/>
      <c r="AP40" s="366"/>
      <c r="AQ40" s="366"/>
      <c r="AR40" s="367"/>
      <c r="AS40" s="365">
        <v>0</v>
      </c>
      <c r="AT40" s="366"/>
      <c r="AU40" s="366"/>
      <c r="AV40" s="366"/>
      <c r="AW40" s="367"/>
      <c r="AX40" s="365">
        <f>ROUND((D39*0.143),2)</f>
        <v>0</v>
      </c>
      <c r="AY40" s="366"/>
      <c r="AZ40" s="366"/>
      <c r="BA40" s="366"/>
      <c r="BB40" s="367"/>
      <c r="BC40" s="365">
        <f>ROUND((D39*0.143),2)</f>
        <v>0</v>
      </c>
      <c r="BD40" s="366"/>
      <c r="BE40" s="366"/>
      <c r="BF40" s="366"/>
      <c r="BG40" s="367"/>
      <c r="BH40" s="365">
        <f>ROUND((D39*0.143),2)</f>
        <v>0</v>
      </c>
      <c r="BI40" s="366"/>
      <c r="BJ40" s="366"/>
      <c r="BK40" s="366"/>
      <c r="BL40" s="367"/>
      <c r="BM40" s="365">
        <f>ROUND((D39*0.143),2)</f>
        <v>0</v>
      </c>
      <c r="BN40" s="366"/>
      <c r="BO40" s="366"/>
      <c r="BP40" s="366"/>
      <c r="BQ40" s="367"/>
      <c r="BR40" s="365">
        <f>ROUND((D39*0.143),2)</f>
        <v>0</v>
      </c>
      <c r="BS40" s="366"/>
      <c r="BT40" s="366"/>
      <c r="BU40" s="366"/>
      <c r="BV40" s="367"/>
      <c r="BW40" s="365">
        <f>ROUND((D39*0.143),2)</f>
        <v>0</v>
      </c>
      <c r="BX40" s="366"/>
      <c r="BY40" s="366"/>
      <c r="BZ40" s="366"/>
      <c r="CA40" s="367"/>
      <c r="CB40" s="365">
        <f>ROUND((D39-BW40-BR40-BM40-BH40-BC40-AX40),2)</f>
        <v>0</v>
      </c>
      <c r="CC40" s="366"/>
      <c r="CD40" s="366"/>
      <c r="CE40" s="366"/>
      <c r="CF40" s="367"/>
      <c r="CG40" s="365">
        <v>0</v>
      </c>
      <c r="CH40" s="366"/>
      <c r="CI40" s="366"/>
      <c r="CJ40" s="366"/>
      <c r="CK40" s="367"/>
      <c r="CL40" s="365">
        <v>0</v>
      </c>
      <c r="CM40" s="366"/>
      <c r="CN40" s="366"/>
      <c r="CO40" s="366"/>
      <c r="CP40" s="367"/>
      <c r="CQ40" s="365">
        <v>0</v>
      </c>
      <c r="CR40" s="366"/>
      <c r="CS40" s="366"/>
      <c r="CT40" s="366"/>
      <c r="CU40" s="367"/>
      <c r="CV40" s="365">
        <v>0</v>
      </c>
      <c r="CW40" s="366"/>
      <c r="CX40" s="366"/>
      <c r="CY40" s="366"/>
      <c r="CZ40" s="367"/>
      <c r="DA40" s="365">
        <v>0</v>
      </c>
      <c r="DB40" s="366"/>
      <c r="DC40" s="366"/>
      <c r="DD40" s="366"/>
      <c r="DE40" s="367"/>
      <c r="DF40" s="365">
        <v>0</v>
      </c>
      <c r="DG40" s="366"/>
      <c r="DH40" s="366"/>
      <c r="DI40" s="366"/>
      <c r="DJ40" s="367"/>
      <c r="DK40" s="365">
        <v>0</v>
      </c>
      <c r="DL40" s="366"/>
      <c r="DM40" s="366"/>
      <c r="DN40" s="366"/>
      <c r="DO40" s="367"/>
      <c r="DP40" s="365">
        <v>0</v>
      </c>
      <c r="DQ40" s="366"/>
      <c r="DR40" s="366"/>
      <c r="DS40" s="366"/>
      <c r="DT40" s="367"/>
      <c r="DU40" s="276"/>
      <c r="DW40" s="277">
        <f t="shared" si="1"/>
        <v>0</v>
      </c>
      <c r="DY40" s="277">
        <f t="shared" si="0"/>
        <v>0</v>
      </c>
    </row>
    <row r="41" spans="1:129" ht="23.25" customHeight="1">
      <c r="A41" s="368">
        <v>13</v>
      </c>
      <c r="B41" s="370" t="s">
        <v>763</v>
      </c>
      <c r="C41" s="372" t="e">
        <f>D41/$D$50</f>
        <v>#DIV/0!</v>
      </c>
      <c r="D41" s="374">
        <f>Orçamento!H518</f>
        <v>0</v>
      </c>
      <c r="E41" s="327">
        <v>0</v>
      </c>
      <c r="F41" s="328">
        <v>0</v>
      </c>
      <c r="G41" s="328">
        <v>0</v>
      </c>
      <c r="H41" s="328">
        <v>0</v>
      </c>
      <c r="I41" s="329">
        <v>0</v>
      </c>
      <c r="J41" s="330">
        <v>0</v>
      </c>
      <c r="K41" s="328">
        <v>0</v>
      </c>
      <c r="L41" s="328">
        <v>0</v>
      </c>
      <c r="M41" s="328">
        <v>0</v>
      </c>
      <c r="N41" s="329">
        <v>0</v>
      </c>
      <c r="O41" s="330">
        <v>0</v>
      </c>
      <c r="P41" s="328">
        <v>0</v>
      </c>
      <c r="Q41" s="328">
        <v>0</v>
      </c>
      <c r="R41" s="328">
        <v>0</v>
      </c>
      <c r="S41" s="329">
        <v>0</v>
      </c>
      <c r="T41" s="330">
        <v>0</v>
      </c>
      <c r="U41" s="328">
        <v>0</v>
      </c>
      <c r="V41" s="328">
        <v>0</v>
      </c>
      <c r="W41" s="328">
        <v>0</v>
      </c>
      <c r="X41" s="329">
        <v>0</v>
      </c>
      <c r="Y41" s="330">
        <v>0</v>
      </c>
      <c r="Z41" s="328">
        <v>0</v>
      </c>
      <c r="AA41" s="328">
        <v>0</v>
      </c>
      <c r="AB41" s="328">
        <v>0</v>
      </c>
      <c r="AC41" s="329">
        <v>0</v>
      </c>
      <c r="AD41" s="330">
        <v>0</v>
      </c>
      <c r="AE41" s="328">
        <v>0</v>
      </c>
      <c r="AF41" s="328">
        <v>0</v>
      </c>
      <c r="AG41" s="328">
        <v>0</v>
      </c>
      <c r="AH41" s="329">
        <v>0</v>
      </c>
      <c r="AI41" s="330">
        <v>0</v>
      </c>
      <c r="AJ41" s="328">
        <v>0</v>
      </c>
      <c r="AK41" s="328">
        <v>0</v>
      </c>
      <c r="AL41" s="328">
        <v>0</v>
      </c>
      <c r="AM41" s="329">
        <v>0</v>
      </c>
      <c r="AN41" s="330">
        <v>0</v>
      </c>
      <c r="AO41" s="328">
        <v>0</v>
      </c>
      <c r="AP41" s="328">
        <v>0</v>
      </c>
      <c r="AQ41" s="328">
        <v>0</v>
      </c>
      <c r="AR41" s="329">
        <v>0</v>
      </c>
      <c r="AS41" s="330">
        <v>0</v>
      </c>
      <c r="AT41" s="328">
        <v>0</v>
      </c>
      <c r="AU41" s="328">
        <v>0</v>
      </c>
      <c r="AV41" s="328">
        <v>0</v>
      </c>
      <c r="AW41" s="329">
        <v>0</v>
      </c>
      <c r="AX41" s="330">
        <v>0</v>
      </c>
      <c r="AY41" s="328">
        <v>0</v>
      </c>
      <c r="AZ41" s="328">
        <v>0</v>
      </c>
      <c r="BA41" s="328">
        <v>0</v>
      </c>
      <c r="BB41" s="329">
        <v>0</v>
      </c>
      <c r="BC41" s="330">
        <v>0</v>
      </c>
      <c r="BD41" s="328">
        <v>0</v>
      </c>
      <c r="BE41" s="328">
        <v>0</v>
      </c>
      <c r="BF41" s="328">
        <v>0</v>
      </c>
      <c r="BG41" s="329">
        <v>0</v>
      </c>
      <c r="BH41" s="330">
        <v>0</v>
      </c>
      <c r="BI41" s="328">
        <v>0</v>
      </c>
      <c r="BJ41" s="328">
        <v>0</v>
      </c>
      <c r="BK41" s="328">
        <v>0</v>
      </c>
      <c r="BL41" s="329">
        <v>0</v>
      </c>
      <c r="BM41" s="328">
        <v>0</v>
      </c>
      <c r="BN41" s="328">
        <v>0</v>
      </c>
      <c r="BO41" s="328">
        <v>0</v>
      </c>
      <c r="BP41" s="328">
        <v>0</v>
      </c>
      <c r="BQ41" s="328">
        <v>0</v>
      </c>
      <c r="BR41" s="330">
        <v>0</v>
      </c>
      <c r="BS41" s="328">
        <v>0</v>
      </c>
      <c r="BT41" s="328">
        <v>0</v>
      </c>
      <c r="BU41" s="328">
        <v>0</v>
      </c>
      <c r="BV41" s="329">
        <v>0</v>
      </c>
      <c r="BW41" s="330">
        <v>0</v>
      </c>
      <c r="BX41" s="328">
        <v>0</v>
      </c>
      <c r="BY41" s="328">
        <v>0</v>
      </c>
      <c r="BZ41" s="328">
        <v>0</v>
      </c>
      <c r="CA41" s="329">
        <v>0</v>
      </c>
      <c r="CB41" s="330">
        <v>0</v>
      </c>
      <c r="CC41" s="328">
        <v>0</v>
      </c>
      <c r="CD41" s="328">
        <v>0</v>
      </c>
      <c r="CE41" s="328">
        <v>0</v>
      </c>
      <c r="CF41" s="329">
        <v>0</v>
      </c>
      <c r="CG41" s="330">
        <v>0</v>
      </c>
      <c r="CH41" s="328">
        <v>0</v>
      </c>
      <c r="CI41" s="328">
        <v>0</v>
      </c>
      <c r="CJ41" s="328">
        <v>0</v>
      </c>
      <c r="CK41" s="329">
        <v>0</v>
      </c>
      <c r="CL41" s="330">
        <v>0</v>
      </c>
      <c r="CM41" s="328">
        <v>0</v>
      </c>
      <c r="CN41" s="328">
        <v>0</v>
      </c>
      <c r="CO41" s="328">
        <v>0</v>
      </c>
      <c r="CP41" s="329">
        <v>0</v>
      </c>
      <c r="CQ41" s="330">
        <v>0</v>
      </c>
      <c r="CR41" s="328">
        <v>0</v>
      </c>
      <c r="CS41" s="328">
        <v>0</v>
      </c>
      <c r="CT41" s="328">
        <v>0</v>
      </c>
      <c r="CU41" s="329">
        <v>0</v>
      </c>
      <c r="CV41" s="330">
        <v>0</v>
      </c>
      <c r="CW41" s="328">
        <v>0</v>
      </c>
      <c r="CX41" s="328">
        <v>0</v>
      </c>
      <c r="CY41" s="328">
        <v>0</v>
      </c>
      <c r="CZ41" s="329">
        <v>0</v>
      </c>
      <c r="DA41" s="330">
        <v>0</v>
      </c>
      <c r="DB41" s="328">
        <v>0</v>
      </c>
      <c r="DC41" s="328">
        <v>0</v>
      </c>
      <c r="DD41" s="328">
        <v>0</v>
      </c>
      <c r="DE41" s="329">
        <v>0</v>
      </c>
      <c r="DF41" s="330">
        <v>0</v>
      </c>
      <c r="DG41" s="328">
        <v>0</v>
      </c>
      <c r="DH41" s="328">
        <v>0</v>
      </c>
      <c r="DI41" s="328">
        <v>0</v>
      </c>
      <c r="DJ41" s="329">
        <v>0</v>
      </c>
      <c r="DK41" s="330">
        <v>0</v>
      </c>
      <c r="DL41" s="328">
        <v>0</v>
      </c>
      <c r="DM41" s="328">
        <v>0</v>
      </c>
      <c r="DN41" s="328">
        <v>0</v>
      </c>
      <c r="DO41" s="329">
        <v>0</v>
      </c>
      <c r="DP41" s="330">
        <v>0</v>
      </c>
      <c r="DQ41" s="328">
        <v>0</v>
      </c>
      <c r="DR41" s="328">
        <v>0</v>
      </c>
      <c r="DS41" s="328">
        <v>0</v>
      </c>
      <c r="DT41" s="331">
        <v>0</v>
      </c>
      <c r="DU41" s="276">
        <v>1.0000000000000002</v>
      </c>
      <c r="DW41" s="277"/>
      <c r="DY41" s="277">
        <f t="shared" si="0"/>
        <v>0</v>
      </c>
    </row>
    <row r="42" spans="1:129" ht="15" customHeight="1">
      <c r="A42" s="376"/>
      <c r="B42" s="377"/>
      <c r="C42" s="372"/>
      <c r="D42" s="378"/>
      <c r="E42" s="365">
        <v>0</v>
      </c>
      <c r="F42" s="366"/>
      <c r="G42" s="366"/>
      <c r="H42" s="366"/>
      <c r="I42" s="367"/>
      <c r="J42" s="365">
        <v>0</v>
      </c>
      <c r="K42" s="366"/>
      <c r="L42" s="366"/>
      <c r="M42" s="366"/>
      <c r="N42" s="367"/>
      <c r="O42" s="365">
        <v>0</v>
      </c>
      <c r="P42" s="366"/>
      <c r="Q42" s="366"/>
      <c r="R42" s="366"/>
      <c r="S42" s="367"/>
      <c r="T42" s="365">
        <v>0</v>
      </c>
      <c r="U42" s="366"/>
      <c r="V42" s="366"/>
      <c r="W42" s="366"/>
      <c r="X42" s="367"/>
      <c r="Y42" s="365">
        <v>0</v>
      </c>
      <c r="Z42" s="366"/>
      <c r="AA42" s="366"/>
      <c r="AB42" s="366"/>
      <c r="AC42" s="367"/>
      <c r="AD42" s="365">
        <v>0</v>
      </c>
      <c r="AE42" s="366"/>
      <c r="AF42" s="366"/>
      <c r="AG42" s="366"/>
      <c r="AH42" s="367"/>
      <c r="AI42" s="365">
        <v>0</v>
      </c>
      <c r="AJ42" s="366"/>
      <c r="AK42" s="366"/>
      <c r="AL42" s="366"/>
      <c r="AM42" s="367"/>
      <c r="AN42" s="365">
        <v>0</v>
      </c>
      <c r="AO42" s="366"/>
      <c r="AP42" s="366"/>
      <c r="AQ42" s="366"/>
      <c r="AR42" s="367"/>
      <c r="AS42" s="365">
        <v>0</v>
      </c>
      <c r="AT42" s="366"/>
      <c r="AU42" s="366"/>
      <c r="AV42" s="366"/>
      <c r="AW42" s="367"/>
      <c r="AX42" s="365">
        <v>0</v>
      </c>
      <c r="AY42" s="366"/>
      <c r="AZ42" s="366"/>
      <c r="BA42" s="366"/>
      <c r="BB42" s="367"/>
      <c r="BC42" s="365">
        <v>0</v>
      </c>
      <c r="BD42" s="366"/>
      <c r="BE42" s="366"/>
      <c r="BF42" s="366"/>
      <c r="BG42" s="367"/>
      <c r="BH42" s="365">
        <v>0</v>
      </c>
      <c r="BI42" s="366"/>
      <c r="BJ42" s="366"/>
      <c r="BK42" s="366"/>
      <c r="BL42" s="367"/>
      <c r="BM42" s="365">
        <f>ROUND((D41*0.1),2)</f>
        <v>0</v>
      </c>
      <c r="BN42" s="366"/>
      <c r="BO42" s="366"/>
      <c r="BP42" s="366"/>
      <c r="BQ42" s="367"/>
      <c r="BR42" s="365">
        <f>ROUND((D41*0.1),2)</f>
        <v>0</v>
      </c>
      <c r="BS42" s="366"/>
      <c r="BT42" s="366"/>
      <c r="BU42" s="366"/>
      <c r="BV42" s="367"/>
      <c r="BW42" s="365">
        <f>ROUND((D41*0.2),2)</f>
        <v>0</v>
      </c>
      <c r="BX42" s="366"/>
      <c r="BY42" s="366"/>
      <c r="BZ42" s="366"/>
      <c r="CA42" s="367"/>
      <c r="CB42" s="365">
        <f>ROUND((D41*0.2),2)</f>
        <v>0</v>
      </c>
      <c r="CC42" s="366"/>
      <c r="CD42" s="366"/>
      <c r="CE42" s="366"/>
      <c r="CF42" s="367"/>
      <c r="CG42" s="365">
        <f>ROUND((D41*0.15),2)</f>
        <v>0</v>
      </c>
      <c r="CH42" s="366"/>
      <c r="CI42" s="366"/>
      <c r="CJ42" s="366"/>
      <c r="CK42" s="367"/>
      <c r="CL42" s="365">
        <f>ROUND((D41*0.15),2)</f>
        <v>0</v>
      </c>
      <c r="CM42" s="366"/>
      <c r="CN42" s="366"/>
      <c r="CO42" s="366"/>
      <c r="CP42" s="367"/>
      <c r="CQ42" s="365">
        <f>ROUND((D41-CL42-CG42-CB42-BW42-BR42-BM42),2)</f>
        <v>0</v>
      </c>
      <c r="CR42" s="366"/>
      <c r="CS42" s="366"/>
      <c r="CT42" s="366"/>
      <c r="CU42" s="367"/>
      <c r="CV42" s="365">
        <v>0</v>
      </c>
      <c r="CW42" s="366"/>
      <c r="CX42" s="366"/>
      <c r="CY42" s="366"/>
      <c r="CZ42" s="367"/>
      <c r="DA42" s="365">
        <v>0</v>
      </c>
      <c r="DB42" s="366"/>
      <c r="DC42" s="366"/>
      <c r="DD42" s="366"/>
      <c r="DE42" s="367"/>
      <c r="DF42" s="365">
        <v>0</v>
      </c>
      <c r="DG42" s="366"/>
      <c r="DH42" s="366"/>
      <c r="DI42" s="366"/>
      <c r="DJ42" s="367"/>
      <c r="DK42" s="365">
        <v>0</v>
      </c>
      <c r="DL42" s="366"/>
      <c r="DM42" s="366"/>
      <c r="DN42" s="366"/>
      <c r="DO42" s="367"/>
      <c r="DP42" s="365">
        <v>0</v>
      </c>
      <c r="DQ42" s="366"/>
      <c r="DR42" s="366"/>
      <c r="DS42" s="366"/>
      <c r="DT42" s="367"/>
      <c r="DU42" s="276"/>
      <c r="DW42" s="277">
        <f t="shared" si="1"/>
        <v>0</v>
      </c>
      <c r="DY42" s="277">
        <f t="shared" si="0"/>
        <v>0</v>
      </c>
    </row>
    <row r="43" spans="1:129" ht="23.25" customHeight="1">
      <c r="A43" s="368">
        <v>14</v>
      </c>
      <c r="B43" s="370" t="s">
        <v>527</v>
      </c>
      <c r="C43" s="372" t="e">
        <f>D43/$D$50</f>
        <v>#DIV/0!</v>
      </c>
      <c r="D43" s="374">
        <f>Orçamento!H545</f>
        <v>0</v>
      </c>
      <c r="E43" s="327">
        <v>0</v>
      </c>
      <c r="F43" s="328">
        <v>0</v>
      </c>
      <c r="G43" s="328">
        <v>0</v>
      </c>
      <c r="H43" s="328">
        <v>0</v>
      </c>
      <c r="I43" s="329">
        <v>0</v>
      </c>
      <c r="J43" s="330">
        <v>0</v>
      </c>
      <c r="K43" s="328">
        <v>0</v>
      </c>
      <c r="L43" s="328">
        <v>0</v>
      </c>
      <c r="M43" s="328">
        <v>0</v>
      </c>
      <c r="N43" s="329">
        <v>0</v>
      </c>
      <c r="O43" s="330">
        <v>0</v>
      </c>
      <c r="P43" s="328">
        <v>0</v>
      </c>
      <c r="Q43" s="328">
        <v>0</v>
      </c>
      <c r="R43" s="328">
        <v>0</v>
      </c>
      <c r="S43" s="329">
        <v>0</v>
      </c>
      <c r="T43" s="330">
        <v>0</v>
      </c>
      <c r="U43" s="328">
        <v>0</v>
      </c>
      <c r="V43" s="328">
        <v>0</v>
      </c>
      <c r="W43" s="328">
        <v>0</v>
      </c>
      <c r="X43" s="329">
        <v>0</v>
      </c>
      <c r="Y43" s="330">
        <v>0</v>
      </c>
      <c r="Z43" s="328">
        <v>0</v>
      </c>
      <c r="AA43" s="328">
        <v>0</v>
      </c>
      <c r="AB43" s="328">
        <v>0</v>
      </c>
      <c r="AC43" s="329">
        <v>0</v>
      </c>
      <c r="AD43" s="330">
        <v>0</v>
      </c>
      <c r="AE43" s="328">
        <v>0</v>
      </c>
      <c r="AF43" s="328">
        <v>0</v>
      </c>
      <c r="AG43" s="328">
        <v>0</v>
      </c>
      <c r="AH43" s="329">
        <v>0</v>
      </c>
      <c r="AI43" s="330">
        <v>0</v>
      </c>
      <c r="AJ43" s="328">
        <v>0</v>
      </c>
      <c r="AK43" s="328">
        <v>0</v>
      </c>
      <c r="AL43" s="328">
        <v>0</v>
      </c>
      <c r="AM43" s="329">
        <v>0</v>
      </c>
      <c r="AN43" s="330">
        <v>0</v>
      </c>
      <c r="AO43" s="328">
        <v>0</v>
      </c>
      <c r="AP43" s="328">
        <v>0</v>
      </c>
      <c r="AQ43" s="328">
        <v>0</v>
      </c>
      <c r="AR43" s="329">
        <v>0</v>
      </c>
      <c r="AS43" s="330">
        <v>0</v>
      </c>
      <c r="AT43" s="328">
        <v>0</v>
      </c>
      <c r="AU43" s="328">
        <v>0</v>
      </c>
      <c r="AV43" s="328">
        <v>0</v>
      </c>
      <c r="AW43" s="329">
        <v>0</v>
      </c>
      <c r="AX43" s="330">
        <v>0</v>
      </c>
      <c r="AY43" s="328">
        <v>0</v>
      </c>
      <c r="AZ43" s="328">
        <v>0</v>
      </c>
      <c r="BA43" s="328">
        <v>0</v>
      </c>
      <c r="BB43" s="329">
        <v>0</v>
      </c>
      <c r="BC43" s="330">
        <v>0</v>
      </c>
      <c r="BD43" s="328">
        <v>0</v>
      </c>
      <c r="BE43" s="328">
        <v>0</v>
      </c>
      <c r="BF43" s="328">
        <v>0</v>
      </c>
      <c r="BG43" s="329">
        <v>0</v>
      </c>
      <c r="BH43" s="330">
        <v>0</v>
      </c>
      <c r="BI43" s="328">
        <v>0</v>
      </c>
      <c r="BJ43" s="328">
        <v>0</v>
      </c>
      <c r="BK43" s="328">
        <v>0</v>
      </c>
      <c r="BL43" s="329">
        <v>0</v>
      </c>
      <c r="BM43" s="328">
        <v>0</v>
      </c>
      <c r="BN43" s="328">
        <v>0</v>
      </c>
      <c r="BO43" s="328">
        <v>0</v>
      </c>
      <c r="BP43" s="328">
        <v>0</v>
      </c>
      <c r="BQ43" s="328">
        <v>0</v>
      </c>
      <c r="BR43" s="330">
        <v>0</v>
      </c>
      <c r="BS43" s="328">
        <v>0</v>
      </c>
      <c r="BT43" s="328">
        <v>0</v>
      </c>
      <c r="BU43" s="328">
        <v>0</v>
      </c>
      <c r="BV43" s="329">
        <v>0</v>
      </c>
      <c r="BW43" s="330">
        <v>0</v>
      </c>
      <c r="BX43" s="328">
        <v>0</v>
      </c>
      <c r="BY43" s="328">
        <v>0</v>
      </c>
      <c r="BZ43" s="328">
        <v>0</v>
      </c>
      <c r="CA43" s="329">
        <v>0</v>
      </c>
      <c r="CB43" s="330">
        <v>0</v>
      </c>
      <c r="CC43" s="328">
        <v>0</v>
      </c>
      <c r="CD43" s="328">
        <v>0</v>
      </c>
      <c r="CE43" s="328">
        <v>0</v>
      </c>
      <c r="CF43" s="329">
        <v>0</v>
      </c>
      <c r="CG43" s="330">
        <v>0</v>
      </c>
      <c r="CH43" s="328">
        <v>0</v>
      </c>
      <c r="CI43" s="328">
        <v>0</v>
      </c>
      <c r="CJ43" s="328">
        <v>0</v>
      </c>
      <c r="CK43" s="329">
        <v>0</v>
      </c>
      <c r="CL43" s="330">
        <v>0</v>
      </c>
      <c r="CM43" s="328">
        <v>0</v>
      </c>
      <c r="CN43" s="328">
        <v>0</v>
      </c>
      <c r="CO43" s="328">
        <v>0</v>
      </c>
      <c r="CP43" s="329">
        <v>0</v>
      </c>
      <c r="CQ43" s="330">
        <v>0</v>
      </c>
      <c r="CR43" s="328">
        <v>0</v>
      </c>
      <c r="CS43" s="328">
        <v>0</v>
      </c>
      <c r="CT43" s="328">
        <v>0</v>
      </c>
      <c r="CU43" s="329">
        <v>0</v>
      </c>
      <c r="CV43" s="330">
        <v>0</v>
      </c>
      <c r="CW43" s="328">
        <v>0</v>
      </c>
      <c r="CX43" s="328">
        <v>0</v>
      </c>
      <c r="CY43" s="328">
        <v>0</v>
      </c>
      <c r="CZ43" s="329">
        <v>0</v>
      </c>
      <c r="DA43" s="330">
        <v>0</v>
      </c>
      <c r="DB43" s="328">
        <v>0</v>
      </c>
      <c r="DC43" s="328">
        <v>0</v>
      </c>
      <c r="DD43" s="328">
        <v>0</v>
      </c>
      <c r="DE43" s="329">
        <v>0</v>
      </c>
      <c r="DF43" s="330">
        <v>0</v>
      </c>
      <c r="DG43" s="328">
        <v>0</v>
      </c>
      <c r="DH43" s="328">
        <v>0</v>
      </c>
      <c r="DI43" s="328">
        <v>0</v>
      </c>
      <c r="DJ43" s="329">
        <v>0</v>
      </c>
      <c r="DK43" s="330">
        <v>0</v>
      </c>
      <c r="DL43" s="328">
        <v>0</v>
      </c>
      <c r="DM43" s="328">
        <v>0</v>
      </c>
      <c r="DN43" s="328">
        <v>0</v>
      </c>
      <c r="DO43" s="329">
        <v>0</v>
      </c>
      <c r="DP43" s="330">
        <v>0</v>
      </c>
      <c r="DQ43" s="328">
        <v>0</v>
      </c>
      <c r="DR43" s="328">
        <v>0</v>
      </c>
      <c r="DS43" s="328">
        <v>0</v>
      </c>
      <c r="DT43" s="331">
        <v>0</v>
      </c>
      <c r="DU43" s="276">
        <v>1.0000000000000007</v>
      </c>
      <c r="DW43" s="277"/>
      <c r="DY43" s="277">
        <f t="shared" si="0"/>
        <v>0</v>
      </c>
    </row>
    <row r="44" spans="1:129" ht="15" customHeight="1">
      <c r="A44" s="376"/>
      <c r="B44" s="377"/>
      <c r="C44" s="372"/>
      <c r="D44" s="378"/>
      <c r="E44" s="365">
        <v>0</v>
      </c>
      <c r="F44" s="366"/>
      <c r="G44" s="366"/>
      <c r="H44" s="366"/>
      <c r="I44" s="367"/>
      <c r="J44" s="365">
        <v>0</v>
      </c>
      <c r="K44" s="366"/>
      <c r="L44" s="366"/>
      <c r="M44" s="366"/>
      <c r="N44" s="367"/>
      <c r="O44" s="365">
        <v>0</v>
      </c>
      <c r="P44" s="366"/>
      <c r="Q44" s="366"/>
      <c r="R44" s="366"/>
      <c r="S44" s="367"/>
      <c r="T44" s="365">
        <v>0</v>
      </c>
      <c r="U44" s="366"/>
      <c r="V44" s="366"/>
      <c r="W44" s="366"/>
      <c r="X44" s="367"/>
      <c r="Y44" s="365">
        <v>0</v>
      </c>
      <c r="Z44" s="366"/>
      <c r="AA44" s="366"/>
      <c r="AB44" s="366"/>
      <c r="AC44" s="367"/>
      <c r="AD44" s="365">
        <v>0</v>
      </c>
      <c r="AE44" s="366"/>
      <c r="AF44" s="366"/>
      <c r="AG44" s="366"/>
      <c r="AH44" s="367"/>
      <c r="AI44" s="365">
        <v>0</v>
      </c>
      <c r="AJ44" s="366"/>
      <c r="AK44" s="366"/>
      <c r="AL44" s="366"/>
      <c r="AM44" s="367"/>
      <c r="AN44" s="365">
        <v>0</v>
      </c>
      <c r="AO44" s="366"/>
      <c r="AP44" s="366"/>
      <c r="AQ44" s="366"/>
      <c r="AR44" s="367"/>
      <c r="AS44" s="365">
        <v>0</v>
      </c>
      <c r="AT44" s="366"/>
      <c r="AU44" s="366"/>
      <c r="AV44" s="366"/>
      <c r="AW44" s="367"/>
      <c r="AX44" s="365">
        <v>0</v>
      </c>
      <c r="AY44" s="366"/>
      <c r="AZ44" s="366"/>
      <c r="BA44" s="366"/>
      <c r="BB44" s="367"/>
      <c r="BC44" s="365">
        <v>0</v>
      </c>
      <c r="BD44" s="366"/>
      <c r="BE44" s="366"/>
      <c r="BF44" s="366"/>
      <c r="BG44" s="367"/>
      <c r="BH44" s="365">
        <v>0</v>
      </c>
      <c r="BI44" s="366"/>
      <c r="BJ44" s="366"/>
      <c r="BK44" s="366"/>
      <c r="BL44" s="367"/>
      <c r="BM44" s="365">
        <v>0</v>
      </c>
      <c r="BN44" s="366"/>
      <c r="BO44" s="366"/>
      <c r="BP44" s="366"/>
      <c r="BQ44" s="367"/>
      <c r="BR44" s="365">
        <v>0</v>
      </c>
      <c r="BS44" s="366"/>
      <c r="BT44" s="366"/>
      <c r="BU44" s="366"/>
      <c r="BV44" s="367"/>
      <c r="BW44" s="365">
        <v>0</v>
      </c>
      <c r="BX44" s="366"/>
      <c r="BY44" s="366"/>
      <c r="BZ44" s="366"/>
      <c r="CA44" s="367"/>
      <c r="CB44" s="365">
        <v>0</v>
      </c>
      <c r="CC44" s="366"/>
      <c r="CD44" s="366"/>
      <c r="CE44" s="366"/>
      <c r="CF44" s="367"/>
      <c r="CG44" s="365">
        <f>ROUND((D43*0.2),2)</f>
        <v>0</v>
      </c>
      <c r="CH44" s="366"/>
      <c r="CI44" s="366"/>
      <c r="CJ44" s="366"/>
      <c r="CK44" s="367"/>
      <c r="CL44" s="365">
        <f>ROUND((D43*0.2),2)</f>
        <v>0</v>
      </c>
      <c r="CM44" s="366"/>
      <c r="CN44" s="366"/>
      <c r="CO44" s="366"/>
      <c r="CP44" s="367"/>
      <c r="CQ44" s="365">
        <f>ROUND((D43*0.2),2)</f>
        <v>0</v>
      </c>
      <c r="CR44" s="366"/>
      <c r="CS44" s="366"/>
      <c r="CT44" s="366"/>
      <c r="CU44" s="367"/>
      <c r="CV44" s="365">
        <f>ROUND((D43*0.2),2)</f>
        <v>0</v>
      </c>
      <c r="CW44" s="366"/>
      <c r="CX44" s="366"/>
      <c r="CY44" s="366"/>
      <c r="CZ44" s="367"/>
      <c r="DA44" s="365">
        <f>ROUND((D43-CV44-CQ44-CL44-CG44),2)</f>
        <v>0</v>
      </c>
      <c r="DB44" s="366"/>
      <c r="DC44" s="366"/>
      <c r="DD44" s="366"/>
      <c r="DE44" s="367"/>
      <c r="DF44" s="365">
        <v>0</v>
      </c>
      <c r="DG44" s="366"/>
      <c r="DH44" s="366"/>
      <c r="DI44" s="366"/>
      <c r="DJ44" s="367"/>
      <c r="DK44" s="365">
        <v>0</v>
      </c>
      <c r="DL44" s="366"/>
      <c r="DM44" s="366"/>
      <c r="DN44" s="366"/>
      <c r="DO44" s="367"/>
      <c r="DP44" s="365">
        <v>0</v>
      </c>
      <c r="DQ44" s="366"/>
      <c r="DR44" s="366"/>
      <c r="DS44" s="366"/>
      <c r="DT44" s="367"/>
      <c r="DU44" s="276"/>
      <c r="DW44" s="277">
        <f t="shared" si="1"/>
        <v>0</v>
      </c>
      <c r="DY44" s="277">
        <f t="shared" si="0"/>
        <v>0</v>
      </c>
    </row>
    <row r="45" spans="1:129" ht="23.25" customHeight="1">
      <c r="A45" s="368">
        <v>15</v>
      </c>
      <c r="B45" s="370" t="s">
        <v>583</v>
      </c>
      <c r="C45" s="372" t="e">
        <f>D45/$D$50</f>
        <v>#DIV/0!</v>
      </c>
      <c r="D45" s="374">
        <f>Orçamento!H572</f>
        <v>0</v>
      </c>
      <c r="E45" s="327">
        <v>0</v>
      </c>
      <c r="F45" s="328">
        <v>0</v>
      </c>
      <c r="G45" s="328">
        <v>0</v>
      </c>
      <c r="H45" s="328">
        <v>0</v>
      </c>
      <c r="I45" s="329">
        <v>0</v>
      </c>
      <c r="J45" s="330">
        <v>0</v>
      </c>
      <c r="K45" s="328">
        <v>0</v>
      </c>
      <c r="L45" s="328">
        <v>0</v>
      </c>
      <c r="M45" s="328">
        <v>0</v>
      </c>
      <c r="N45" s="329">
        <v>0</v>
      </c>
      <c r="O45" s="330">
        <v>0</v>
      </c>
      <c r="P45" s="328">
        <v>0</v>
      </c>
      <c r="Q45" s="328">
        <v>0</v>
      </c>
      <c r="R45" s="328">
        <v>0</v>
      </c>
      <c r="S45" s="329">
        <v>0</v>
      </c>
      <c r="T45" s="330">
        <v>0</v>
      </c>
      <c r="U45" s="328">
        <v>0</v>
      </c>
      <c r="V45" s="328">
        <v>0</v>
      </c>
      <c r="W45" s="328">
        <v>0</v>
      </c>
      <c r="X45" s="329">
        <v>0</v>
      </c>
      <c r="Y45" s="330">
        <v>0</v>
      </c>
      <c r="Z45" s="328">
        <v>0</v>
      </c>
      <c r="AA45" s="328">
        <v>0</v>
      </c>
      <c r="AB45" s="328">
        <v>0</v>
      </c>
      <c r="AC45" s="329">
        <v>0</v>
      </c>
      <c r="AD45" s="330">
        <v>0</v>
      </c>
      <c r="AE45" s="328">
        <v>0</v>
      </c>
      <c r="AF45" s="328">
        <v>0</v>
      </c>
      <c r="AG45" s="328">
        <v>0</v>
      </c>
      <c r="AH45" s="329">
        <v>0</v>
      </c>
      <c r="AI45" s="330">
        <v>0</v>
      </c>
      <c r="AJ45" s="328">
        <v>0</v>
      </c>
      <c r="AK45" s="328">
        <v>0</v>
      </c>
      <c r="AL45" s="328">
        <v>0</v>
      </c>
      <c r="AM45" s="329">
        <v>0</v>
      </c>
      <c r="AN45" s="330">
        <v>0</v>
      </c>
      <c r="AO45" s="328">
        <v>0</v>
      </c>
      <c r="AP45" s="328">
        <v>0</v>
      </c>
      <c r="AQ45" s="328">
        <v>0</v>
      </c>
      <c r="AR45" s="329">
        <v>0</v>
      </c>
      <c r="AS45" s="330">
        <v>0</v>
      </c>
      <c r="AT45" s="328">
        <v>0</v>
      </c>
      <c r="AU45" s="328">
        <v>0</v>
      </c>
      <c r="AV45" s="328">
        <v>0</v>
      </c>
      <c r="AW45" s="329">
        <v>0</v>
      </c>
      <c r="AX45" s="330">
        <v>0</v>
      </c>
      <c r="AY45" s="328">
        <v>0</v>
      </c>
      <c r="AZ45" s="328">
        <v>0</v>
      </c>
      <c r="BA45" s="328">
        <v>0</v>
      </c>
      <c r="BB45" s="329">
        <v>0</v>
      </c>
      <c r="BC45" s="330">
        <v>0</v>
      </c>
      <c r="BD45" s="328">
        <v>0</v>
      </c>
      <c r="BE45" s="328">
        <v>0</v>
      </c>
      <c r="BF45" s="328">
        <v>0</v>
      </c>
      <c r="BG45" s="329">
        <v>0</v>
      </c>
      <c r="BH45" s="330">
        <v>0</v>
      </c>
      <c r="BI45" s="328">
        <v>0</v>
      </c>
      <c r="BJ45" s="328">
        <v>0</v>
      </c>
      <c r="BK45" s="328">
        <v>0</v>
      </c>
      <c r="BL45" s="329">
        <v>0</v>
      </c>
      <c r="BM45" s="328">
        <v>0</v>
      </c>
      <c r="BN45" s="328">
        <v>0</v>
      </c>
      <c r="BO45" s="328">
        <v>0</v>
      </c>
      <c r="BP45" s="328">
        <v>0</v>
      </c>
      <c r="BQ45" s="328">
        <v>0</v>
      </c>
      <c r="BR45" s="330">
        <v>0</v>
      </c>
      <c r="BS45" s="328">
        <v>0</v>
      </c>
      <c r="BT45" s="328">
        <v>0</v>
      </c>
      <c r="BU45" s="328">
        <v>0</v>
      </c>
      <c r="BV45" s="329">
        <v>0</v>
      </c>
      <c r="BW45" s="330">
        <v>0</v>
      </c>
      <c r="BX45" s="328">
        <v>0</v>
      </c>
      <c r="BY45" s="328">
        <v>0</v>
      </c>
      <c r="BZ45" s="328">
        <v>0</v>
      </c>
      <c r="CA45" s="329">
        <v>0</v>
      </c>
      <c r="CB45" s="330">
        <v>0</v>
      </c>
      <c r="CC45" s="328">
        <v>0</v>
      </c>
      <c r="CD45" s="328">
        <v>0</v>
      </c>
      <c r="CE45" s="328">
        <v>0</v>
      </c>
      <c r="CF45" s="329">
        <v>0</v>
      </c>
      <c r="CG45" s="330">
        <v>0</v>
      </c>
      <c r="CH45" s="328">
        <v>0</v>
      </c>
      <c r="CI45" s="328">
        <v>0</v>
      </c>
      <c r="CJ45" s="328">
        <v>0</v>
      </c>
      <c r="CK45" s="329">
        <v>0</v>
      </c>
      <c r="CL45" s="330">
        <v>0</v>
      </c>
      <c r="CM45" s="328">
        <v>0</v>
      </c>
      <c r="CN45" s="328">
        <v>0</v>
      </c>
      <c r="CO45" s="328">
        <v>0</v>
      </c>
      <c r="CP45" s="329">
        <v>0</v>
      </c>
      <c r="CQ45" s="330">
        <v>0</v>
      </c>
      <c r="CR45" s="328">
        <v>0</v>
      </c>
      <c r="CS45" s="328">
        <v>0</v>
      </c>
      <c r="CT45" s="328">
        <v>0</v>
      </c>
      <c r="CU45" s="329">
        <v>0</v>
      </c>
      <c r="CV45" s="330">
        <v>0</v>
      </c>
      <c r="CW45" s="328">
        <v>0</v>
      </c>
      <c r="CX45" s="328">
        <v>0</v>
      </c>
      <c r="CY45" s="328">
        <v>0</v>
      </c>
      <c r="CZ45" s="329">
        <v>0</v>
      </c>
      <c r="DA45" s="330">
        <v>0</v>
      </c>
      <c r="DB45" s="328">
        <v>0</v>
      </c>
      <c r="DC45" s="328">
        <v>0</v>
      </c>
      <c r="DD45" s="328">
        <v>0</v>
      </c>
      <c r="DE45" s="329">
        <v>0</v>
      </c>
      <c r="DF45" s="330">
        <v>0</v>
      </c>
      <c r="DG45" s="328">
        <v>0</v>
      </c>
      <c r="DH45" s="328">
        <v>0</v>
      </c>
      <c r="DI45" s="328">
        <v>0</v>
      </c>
      <c r="DJ45" s="329">
        <v>0</v>
      </c>
      <c r="DK45" s="330">
        <v>0</v>
      </c>
      <c r="DL45" s="328">
        <v>0</v>
      </c>
      <c r="DM45" s="328">
        <v>0</v>
      </c>
      <c r="DN45" s="328">
        <v>0</v>
      </c>
      <c r="DO45" s="329">
        <v>0</v>
      </c>
      <c r="DP45" s="330">
        <v>0</v>
      </c>
      <c r="DQ45" s="328">
        <v>0</v>
      </c>
      <c r="DR45" s="328">
        <v>0</v>
      </c>
      <c r="DS45" s="328">
        <v>0</v>
      </c>
      <c r="DT45" s="331">
        <v>0</v>
      </c>
      <c r="DU45" s="276">
        <v>1</v>
      </c>
      <c r="DW45" s="277"/>
      <c r="DY45" s="277">
        <f t="shared" si="0"/>
        <v>0</v>
      </c>
    </row>
    <row r="46" spans="1:129" ht="15" customHeight="1">
      <c r="A46" s="376"/>
      <c r="B46" s="377"/>
      <c r="C46" s="372"/>
      <c r="D46" s="378"/>
      <c r="E46" s="365">
        <v>0</v>
      </c>
      <c r="F46" s="366"/>
      <c r="G46" s="366"/>
      <c r="H46" s="366"/>
      <c r="I46" s="367"/>
      <c r="J46" s="365">
        <v>0</v>
      </c>
      <c r="K46" s="366"/>
      <c r="L46" s="366"/>
      <c r="M46" s="366"/>
      <c r="N46" s="367"/>
      <c r="O46" s="365">
        <v>0</v>
      </c>
      <c r="P46" s="366"/>
      <c r="Q46" s="366"/>
      <c r="R46" s="366"/>
      <c r="S46" s="367"/>
      <c r="T46" s="365">
        <v>0</v>
      </c>
      <c r="U46" s="366"/>
      <c r="V46" s="366"/>
      <c r="W46" s="366"/>
      <c r="X46" s="367"/>
      <c r="Y46" s="365">
        <v>0</v>
      </c>
      <c r="Z46" s="366"/>
      <c r="AA46" s="366"/>
      <c r="AB46" s="366"/>
      <c r="AC46" s="367"/>
      <c r="AD46" s="365">
        <v>0</v>
      </c>
      <c r="AE46" s="366"/>
      <c r="AF46" s="366"/>
      <c r="AG46" s="366"/>
      <c r="AH46" s="367"/>
      <c r="AI46" s="365">
        <v>0</v>
      </c>
      <c r="AJ46" s="366"/>
      <c r="AK46" s="366"/>
      <c r="AL46" s="366"/>
      <c r="AM46" s="367"/>
      <c r="AN46" s="365">
        <v>0</v>
      </c>
      <c r="AO46" s="366"/>
      <c r="AP46" s="366"/>
      <c r="AQ46" s="366"/>
      <c r="AR46" s="367"/>
      <c r="AS46" s="365">
        <v>0</v>
      </c>
      <c r="AT46" s="366"/>
      <c r="AU46" s="366"/>
      <c r="AV46" s="366"/>
      <c r="AW46" s="367"/>
      <c r="AX46" s="365">
        <v>0</v>
      </c>
      <c r="AY46" s="366"/>
      <c r="AZ46" s="366"/>
      <c r="BA46" s="366"/>
      <c r="BB46" s="367"/>
      <c r="BC46" s="365">
        <v>0</v>
      </c>
      <c r="BD46" s="366"/>
      <c r="BE46" s="366"/>
      <c r="BF46" s="366"/>
      <c r="BG46" s="367"/>
      <c r="BH46" s="365">
        <v>0</v>
      </c>
      <c r="BI46" s="366"/>
      <c r="BJ46" s="366"/>
      <c r="BK46" s="366"/>
      <c r="BL46" s="367"/>
      <c r="BM46" s="365">
        <v>0</v>
      </c>
      <c r="BN46" s="366"/>
      <c r="BO46" s="366"/>
      <c r="BP46" s="366"/>
      <c r="BQ46" s="367"/>
      <c r="BR46" s="365">
        <v>0</v>
      </c>
      <c r="BS46" s="366"/>
      <c r="BT46" s="366"/>
      <c r="BU46" s="366"/>
      <c r="BV46" s="367"/>
      <c r="BW46" s="365">
        <v>0</v>
      </c>
      <c r="BX46" s="366"/>
      <c r="BY46" s="366"/>
      <c r="BZ46" s="366"/>
      <c r="CA46" s="367"/>
      <c r="CB46" s="365">
        <v>0</v>
      </c>
      <c r="CC46" s="366"/>
      <c r="CD46" s="366"/>
      <c r="CE46" s="366"/>
      <c r="CF46" s="367"/>
      <c r="CG46" s="365">
        <v>0</v>
      </c>
      <c r="CH46" s="366"/>
      <c r="CI46" s="366"/>
      <c r="CJ46" s="366"/>
      <c r="CK46" s="367"/>
      <c r="CL46" s="365">
        <v>0</v>
      </c>
      <c r="CM46" s="366"/>
      <c r="CN46" s="366"/>
      <c r="CO46" s="366"/>
      <c r="CP46" s="367"/>
      <c r="CQ46" s="365">
        <v>0</v>
      </c>
      <c r="CR46" s="366"/>
      <c r="CS46" s="366"/>
      <c r="CT46" s="366"/>
      <c r="CU46" s="367"/>
      <c r="CV46" s="365">
        <v>0</v>
      </c>
      <c r="CW46" s="366"/>
      <c r="CX46" s="366"/>
      <c r="CY46" s="366"/>
      <c r="CZ46" s="367"/>
      <c r="DA46" s="365">
        <v>0</v>
      </c>
      <c r="DB46" s="366"/>
      <c r="DC46" s="366"/>
      <c r="DD46" s="366"/>
      <c r="DE46" s="367"/>
      <c r="DF46" s="365">
        <v>0</v>
      </c>
      <c r="DG46" s="366"/>
      <c r="DH46" s="366"/>
      <c r="DI46" s="366"/>
      <c r="DJ46" s="367"/>
      <c r="DK46" s="365">
        <f>ROUND((D45-DF46),2)</f>
        <v>0</v>
      </c>
      <c r="DL46" s="366"/>
      <c r="DM46" s="366"/>
      <c r="DN46" s="366"/>
      <c r="DO46" s="367"/>
      <c r="DP46" s="365">
        <v>0</v>
      </c>
      <c r="DQ46" s="366"/>
      <c r="DR46" s="366"/>
      <c r="DS46" s="366"/>
      <c r="DT46" s="367"/>
      <c r="DU46" s="276"/>
      <c r="DW46" s="277">
        <f t="shared" si="1"/>
        <v>0</v>
      </c>
      <c r="DY46" s="277">
        <f t="shared" si="0"/>
        <v>0</v>
      </c>
    </row>
    <row r="47" spans="1:129" ht="23.25" customHeight="1">
      <c r="A47" s="368">
        <v>16</v>
      </c>
      <c r="B47" s="370" t="s">
        <v>773</v>
      </c>
      <c r="C47" s="372" t="e">
        <f>D47/$D$50</f>
        <v>#DIV/0!</v>
      </c>
      <c r="D47" s="374">
        <f>Orçamento!H583</f>
        <v>0</v>
      </c>
      <c r="E47" s="327">
        <v>0</v>
      </c>
      <c r="F47" s="328">
        <v>0</v>
      </c>
      <c r="G47" s="328">
        <v>0</v>
      </c>
      <c r="H47" s="328">
        <v>0</v>
      </c>
      <c r="I47" s="329">
        <v>0</v>
      </c>
      <c r="J47" s="330">
        <v>0</v>
      </c>
      <c r="K47" s="328">
        <v>0</v>
      </c>
      <c r="L47" s="328">
        <v>0</v>
      </c>
      <c r="M47" s="328">
        <v>0</v>
      </c>
      <c r="N47" s="329">
        <v>0</v>
      </c>
      <c r="O47" s="330">
        <v>0</v>
      </c>
      <c r="P47" s="328">
        <v>0</v>
      </c>
      <c r="Q47" s="328">
        <v>0</v>
      </c>
      <c r="R47" s="328">
        <v>0</v>
      </c>
      <c r="S47" s="329">
        <v>0</v>
      </c>
      <c r="T47" s="330">
        <v>0</v>
      </c>
      <c r="U47" s="328">
        <v>0</v>
      </c>
      <c r="V47" s="328">
        <v>0</v>
      </c>
      <c r="W47" s="328">
        <v>0</v>
      </c>
      <c r="X47" s="329">
        <v>0</v>
      </c>
      <c r="Y47" s="330">
        <v>0</v>
      </c>
      <c r="Z47" s="328">
        <v>0</v>
      </c>
      <c r="AA47" s="328">
        <v>0</v>
      </c>
      <c r="AB47" s="328">
        <v>0</v>
      </c>
      <c r="AC47" s="329">
        <v>0</v>
      </c>
      <c r="AD47" s="330">
        <v>0</v>
      </c>
      <c r="AE47" s="328">
        <v>0</v>
      </c>
      <c r="AF47" s="328">
        <v>0</v>
      </c>
      <c r="AG47" s="328">
        <v>0</v>
      </c>
      <c r="AH47" s="329">
        <v>0</v>
      </c>
      <c r="AI47" s="330">
        <v>0</v>
      </c>
      <c r="AJ47" s="328">
        <v>0</v>
      </c>
      <c r="AK47" s="328">
        <v>0</v>
      </c>
      <c r="AL47" s="328">
        <v>0</v>
      </c>
      <c r="AM47" s="329">
        <v>0</v>
      </c>
      <c r="AN47" s="330">
        <v>0</v>
      </c>
      <c r="AO47" s="328">
        <v>0</v>
      </c>
      <c r="AP47" s="328">
        <v>0</v>
      </c>
      <c r="AQ47" s="328">
        <v>0</v>
      </c>
      <c r="AR47" s="329">
        <v>0</v>
      </c>
      <c r="AS47" s="330">
        <v>0</v>
      </c>
      <c r="AT47" s="328">
        <v>0</v>
      </c>
      <c r="AU47" s="328">
        <v>0</v>
      </c>
      <c r="AV47" s="328">
        <v>0</v>
      </c>
      <c r="AW47" s="329">
        <v>0</v>
      </c>
      <c r="AX47" s="330">
        <v>0</v>
      </c>
      <c r="AY47" s="328">
        <v>0</v>
      </c>
      <c r="AZ47" s="328">
        <v>0</v>
      </c>
      <c r="BA47" s="328">
        <v>0</v>
      </c>
      <c r="BB47" s="329">
        <v>0</v>
      </c>
      <c r="BC47" s="330">
        <v>0</v>
      </c>
      <c r="BD47" s="328">
        <v>0</v>
      </c>
      <c r="BE47" s="328">
        <v>0</v>
      </c>
      <c r="BF47" s="328">
        <v>0</v>
      </c>
      <c r="BG47" s="329">
        <v>0</v>
      </c>
      <c r="BH47" s="330">
        <v>0</v>
      </c>
      <c r="BI47" s="328">
        <v>0</v>
      </c>
      <c r="BJ47" s="328">
        <v>0</v>
      </c>
      <c r="BK47" s="328">
        <v>0</v>
      </c>
      <c r="BL47" s="329">
        <v>0</v>
      </c>
      <c r="BM47" s="328">
        <v>0</v>
      </c>
      <c r="BN47" s="328">
        <v>0</v>
      </c>
      <c r="BO47" s="328">
        <v>0</v>
      </c>
      <c r="BP47" s="328">
        <v>0</v>
      </c>
      <c r="BQ47" s="328">
        <v>0</v>
      </c>
      <c r="BR47" s="330">
        <v>0</v>
      </c>
      <c r="BS47" s="328">
        <v>0</v>
      </c>
      <c r="BT47" s="328">
        <v>0</v>
      </c>
      <c r="BU47" s="328">
        <v>0</v>
      </c>
      <c r="BV47" s="329">
        <v>0</v>
      </c>
      <c r="BW47" s="330">
        <v>0</v>
      </c>
      <c r="BX47" s="328">
        <v>0</v>
      </c>
      <c r="BY47" s="328">
        <v>0</v>
      </c>
      <c r="BZ47" s="328">
        <v>0</v>
      </c>
      <c r="CA47" s="329">
        <v>0</v>
      </c>
      <c r="CB47" s="330">
        <v>0</v>
      </c>
      <c r="CC47" s="328">
        <v>0</v>
      </c>
      <c r="CD47" s="328">
        <v>0</v>
      </c>
      <c r="CE47" s="328">
        <v>0</v>
      </c>
      <c r="CF47" s="329">
        <v>0</v>
      </c>
      <c r="CG47" s="330">
        <v>0</v>
      </c>
      <c r="CH47" s="328">
        <v>0</v>
      </c>
      <c r="CI47" s="328">
        <v>0</v>
      </c>
      <c r="CJ47" s="328">
        <v>0</v>
      </c>
      <c r="CK47" s="329">
        <v>0</v>
      </c>
      <c r="CL47" s="330">
        <v>0</v>
      </c>
      <c r="CM47" s="328">
        <v>0</v>
      </c>
      <c r="CN47" s="328">
        <v>0</v>
      </c>
      <c r="CO47" s="328">
        <v>0</v>
      </c>
      <c r="CP47" s="329">
        <v>0</v>
      </c>
      <c r="CQ47" s="330">
        <v>0</v>
      </c>
      <c r="CR47" s="328">
        <v>0</v>
      </c>
      <c r="CS47" s="328">
        <v>0</v>
      </c>
      <c r="CT47" s="328">
        <v>0</v>
      </c>
      <c r="CU47" s="329">
        <v>0</v>
      </c>
      <c r="CV47" s="330">
        <v>0</v>
      </c>
      <c r="CW47" s="328">
        <v>0</v>
      </c>
      <c r="CX47" s="328">
        <v>0</v>
      </c>
      <c r="CY47" s="328">
        <v>0</v>
      </c>
      <c r="CZ47" s="329">
        <v>0</v>
      </c>
      <c r="DA47" s="330">
        <v>0</v>
      </c>
      <c r="DB47" s="328">
        <v>0</v>
      </c>
      <c r="DC47" s="328">
        <v>0</v>
      </c>
      <c r="DD47" s="328">
        <v>0</v>
      </c>
      <c r="DE47" s="329">
        <v>0</v>
      </c>
      <c r="DF47" s="330">
        <v>0</v>
      </c>
      <c r="DG47" s="328">
        <v>0</v>
      </c>
      <c r="DH47" s="328">
        <v>0</v>
      </c>
      <c r="DI47" s="328">
        <v>0</v>
      </c>
      <c r="DJ47" s="329">
        <v>0</v>
      </c>
      <c r="DK47" s="330">
        <v>0</v>
      </c>
      <c r="DL47" s="328">
        <v>0</v>
      </c>
      <c r="DM47" s="328">
        <v>0</v>
      </c>
      <c r="DN47" s="328">
        <v>0</v>
      </c>
      <c r="DO47" s="329">
        <v>0</v>
      </c>
      <c r="DP47" s="330">
        <v>0</v>
      </c>
      <c r="DQ47" s="328">
        <v>0</v>
      </c>
      <c r="DR47" s="328">
        <v>0</v>
      </c>
      <c r="DS47" s="328">
        <v>0</v>
      </c>
      <c r="DT47" s="331">
        <v>0</v>
      </c>
      <c r="DU47" s="276">
        <v>0.999999999999999</v>
      </c>
      <c r="DW47" s="277"/>
      <c r="DY47" s="277">
        <f t="shared" si="0"/>
        <v>0</v>
      </c>
    </row>
    <row r="48" spans="1:129" ht="15" customHeight="1" thickBot="1">
      <c r="A48" s="369"/>
      <c r="B48" s="371"/>
      <c r="C48" s="373"/>
      <c r="D48" s="375"/>
      <c r="E48" s="362">
        <v>0</v>
      </c>
      <c r="F48" s="363"/>
      <c r="G48" s="363"/>
      <c r="H48" s="363"/>
      <c r="I48" s="364"/>
      <c r="J48" s="362">
        <v>0</v>
      </c>
      <c r="K48" s="363"/>
      <c r="L48" s="363"/>
      <c r="M48" s="363"/>
      <c r="N48" s="364"/>
      <c r="O48" s="362">
        <v>0</v>
      </c>
      <c r="P48" s="363"/>
      <c r="Q48" s="363"/>
      <c r="R48" s="363"/>
      <c r="S48" s="364"/>
      <c r="T48" s="362">
        <v>0</v>
      </c>
      <c r="U48" s="363"/>
      <c r="V48" s="363"/>
      <c r="W48" s="363"/>
      <c r="X48" s="364"/>
      <c r="Y48" s="362">
        <v>0</v>
      </c>
      <c r="Z48" s="363"/>
      <c r="AA48" s="363"/>
      <c r="AB48" s="363"/>
      <c r="AC48" s="364"/>
      <c r="AD48" s="362">
        <v>0</v>
      </c>
      <c r="AE48" s="363"/>
      <c r="AF48" s="363"/>
      <c r="AG48" s="363"/>
      <c r="AH48" s="364"/>
      <c r="AI48" s="362">
        <v>0</v>
      </c>
      <c r="AJ48" s="363"/>
      <c r="AK48" s="363"/>
      <c r="AL48" s="363"/>
      <c r="AM48" s="364"/>
      <c r="AN48" s="362">
        <v>0</v>
      </c>
      <c r="AO48" s="363"/>
      <c r="AP48" s="363"/>
      <c r="AQ48" s="363"/>
      <c r="AR48" s="364"/>
      <c r="AS48" s="362">
        <v>0</v>
      </c>
      <c r="AT48" s="363"/>
      <c r="AU48" s="363"/>
      <c r="AV48" s="363"/>
      <c r="AW48" s="364"/>
      <c r="AX48" s="362">
        <v>0</v>
      </c>
      <c r="AY48" s="363"/>
      <c r="AZ48" s="363"/>
      <c r="BA48" s="363"/>
      <c r="BB48" s="364"/>
      <c r="BC48" s="362">
        <v>0</v>
      </c>
      <c r="BD48" s="363"/>
      <c r="BE48" s="363"/>
      <c r="BF48" s="363"/>
      <c r="BG48" s="364"/>
      <c r="BH48" s="362">
        <v>0</v>
      </c>
      <c r="BI48" s="363"/>
      <c r="BJ48" s="363"/>
      <c r="BK48" s="363"/>
      <c r="BL48" s="364"/>
      <c r="BM48" s="362">
        <v>0</v>
      </c>
      <c r="BN48" s="363"/>
      <c r="BO48" s="363"/>
      <c r="BP48" s="363"/>
      <c r="BQ48" s="364"/>
      <c r="BR48" s="362">
        <v>0</v>
      </c>
      <c r="BS48" s="363"/>
      <c r="BT48" s="363"/>
      <c r="BU48" s="363"/>
      <c r="BV48" s="364"/>
      <c r="BW48" s="362">
        <f>ROUND((D47*0.1),2)</f>
        <v>0</v>
      </c>
      <c r="BX48" s="363"/>
      <c r="BY48" s="363"/>
      <c r="BZ48" s="363"/>
      <c r="CA48" s="364"/>
      <c r="CB48" s="362">
        <f>ROUND((D47*0.1),2)</f>
        <v>0</v>
      </c>
      <c r="CC48" s="363"/>
      <c r="CD48" s="363"/>
      <c r="CE48" s="363"/>
      <c r="CF48" s="364"/>
      <c r="CG48" s="362">
        <f>ROUND((D47*0.1),2)</f>
        <v>0</v>
      </c>
      <c r="CH48" s="363"/>
      <c r="CI48" s="363"/>
      <c r="CJ48" s="363"/>
      <c r="CK48" s="364"/>
      <c r="CL48" s="362">
        <f>ROUND((D47*0.1),2)</f>
        <v>0</v>
      </c>
      <c r="CM48" s="363"/>
      <c r="CN48" s="363"/>
      <c r="CO48" s="363"/>
      <c r="CP48" s="364"/>
      <c r="CQ48" s="362">
        <f>ROUND((D47*0.1),2)</f>
        <v>0</v>
      </c>
      <c r="CR48" s="363"/>
      <c r="CS48" s="363"/>
      <c r="CT48" s="363"/>
      <c r="CU48" s="364"/>
      <c r="CV48" s="362">
        <f>ROUND((D47*0.1),2)</f>
        <v>0</v>
      </c>
      <c r="CW48" s="363"/>
      <c r="CX48" s="363"/>
      <c r="CY48" s="363"/>
      <c r="CZ48" s="364"/>
      <c r="DA48" s="362">
        <f>ROUND((D47*0.1),2)</f>
        <v>0</v>
      </c>
      <c r="DB48" s="363"/>
      <c r="DC48" s="363"/>
      <c r="DD48" s="363"/>
      <c r="DE48" s="364"/>
      <c r="DF48" s="362">
        <f>ROUND((D47*0.1),2)</f>
        <v>0</v>
      </c>
      <c r="DG48" s="363"/>
      <c r="DH48" s="363"/>
      <c r="DI48" s="363"/>
      <c r="DJ48" s="364"/>
      <c r="DK48" s="362">
        <f>ROUND((D47*0.1),2)</f>
        <v>0</v>
      </c>
      <c r="DL48" s="363"/>
      <c r="DM48" s="363"/>
      <c r="DN48" s="363"/>
      <c r="DO48" s="364"/>
      <c r="DP48" s="362">
        <f>ROUND((D47-DK48-DF48-DA48-CV48-CQ48-CL48-CG48-CB48-BW48),2)</f>
        <v>0</v>
      </c>
      <c r="DQ48" s="363"/>
      <c r="DR48" s="363"/>
      <c r="DS48" s="363"/>
      <c r="DT48" s="364"/>
      <c r="DU48" s="276"/>
      <c r="DW48" s="277">
        <f t="shared" si="1"/>
        <v>0</v>
      </c>
      <c r="DY48" s="277">
        <f t="shared" si="0"/>
        <v>0</v>
      </c>
    </row>
    <row r="49" spans="1:124" ht="12" customHeight="1" thickBot="1">
      <c r="A49" s="332"/>
      <c r="B49" s="333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4"/>
      <c r="AH49" s="334"/>
      <c r="AI49" s="334"/>
      <c r="AJ49" s="334"/>
      <c r="AK49" s="334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4"/>
      <c r="AX49" s="334"/>
      <c r="AY49" s="334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/>
      <c r="BL49" s="335"/>
      <c r="BM49" s="334"/>
      <c r="BN49" s="334"/>
      <c r="BO49" s="334"/>
      <c r="BP49" s="334"/>
      <c r="BQ49" s="335"/>
      <c r="BR49" s="334"/>
      <c r="BS49" s="334"/>
      <c r="BT49" s="334"/>
      <c r="BU49" s="334"/>
      <c r="BV49" s="335"/>
      <c r="BW49" s="334"/>
      <c r="BX49" s="334"/>
      <c r="BY49" s="334"/>
      <c r="BZ49" s="334"/>
      <c r="CA49" s="335"/>
      <c r="CB49" s="334"/>
      <c r="CC49" s="334"/>
      <c r="CD49" s="334"/>
      <c r="CE49" s="334"/>
      <c r="CF49" s="335"/>
      <c r="CG49" s="334"/>
      <c r="CH49" s="334"/>
      <c r="CI49" s="334"/>
      <c r="CJ49" s="334"/>
      <c r="CK49" s="335"/>
      <c r="CL49" s="334"/>
      <c r="CM49" s="334"/>
      <c r="CN49" s="334"/>
      <c r="CO49" s="334"/>
      <c r="CP49" s="335"/>
      <c r="CQ49" s="334"/>
      <c r="CR49" s="334"/>
      <c r="CS49" s="334"/>
      <c r="CT49" s="334"/>
      <c r="CU49" s="335"/>
      <c r="CV49" s="334"/>
      <c r="CW49" s="334"/>
      <c r="CX49" s="334"/>
      <c r="CY49" s="334"/>
      <c r="CZ49" s="335"/>
      <c r="DA49" s="334"/>
      <c r="DB49" s="334"/>
      <c r="DC49" s="334"/>
      <c r="DD49" s="334"/>
      <c r="DE49" s="335"/>
      <c r="DF49" s="334"/>
      <c r="DG49" s="334"/>
      <c r="DH49" s="334"/>
      <c r="DI49" s="334"/>
      <c r="DJ49" s="335"/>
      <c r="DK49" s="334"/>
      <c r="DL49" s="334"/>
      <c r="DM49" s="334"/>
      <c r="DN49" s="334"/>
      <c r="DO49" s="335"/>
      <c r="DP49" s="334"/>
      <c r="DQ49" s="334"/>
      <c r="DR49" s="334"/>
      <c r="DS49" s="334"/>
      <c r="DT49" s="336"/>
    </row>
    <row r="50" spans="1:124" ht="9.75" customHeight="1" thickBot="1">
      <c r="A50" s="406"/>
      <c r="B50" s="407" t="s">
        <v>373</v>
      </c>
      <c r="C50" s="409" t="e">
        <f>SUM(C17:C48)</f>
        <v>#DIV/0!</v>
      </c>
      <c r="D50" s="410">
        <f>SUM(D17:D48)</f>
        <v>0</v>
      </c>
      <c r="E50" s="389">
        <f>E48+E46+E44+E42+E40+E38+E36+E34+E32+E30+E28+E26+E24+E22+E20+E18</f>
        <v>0</v>
      </c>
      <c r="F50" s="389"/>
      <c r="G50" s="389"/>
      <c r="H50" s="389"/>
      <c r="I50" s="389"/>
      <c r="J50" s="389">
        <f>J48+J46+J44+J42+J40+J38+J36+J34+J32+J30+J28+J26+J24+J22+J20+J18</f>
        <v>0</v>
      </c>
      <c r="K50" s="389"/>
      <c r="L50" s="389"/>
      <c r="M50" s="389"/>
      <c r="N50" s="389"/>
      <c r="O50" s="389">
        <f>O48+O46+O44+O42+O40+O38+O36+O34+O32+O30+O28+O26+O24+O22+O20+O18</f>
        <v>0</v>
      </c>
      <c r="P50" s="389"/>
      <c r="Q50" s="389"/>
      <c r="R50" s="389"/>
      <c r="S50" s="389"/>
      <c r="T50" s="389">
        <f>T48+T46+T44+T42+T40+T38+T36+T34+T32+T30+T28+T26+T24+T22+T20+T18</f>
        <v>0</v>
      </c>
      <c r="U50" s="389"/>
      <c r="V50" s="389"/>
      <c r="W50" s="389"/>
      <c r="X50" s="389"/>
      <c r="Y50" s="389">
        <f>Y48+Y46+Y44+Y42+Y40+Y38+Y36+Y34+Y32+Y30+Y28+Y26+Y24+Y22+Y20+Y18</f>
        <v>0</v>
      </c>
      <c r="Z50" s="389"/>
      <c r="AA50" s="389"/>
      <c r="AB50" s="389"/>
      <c r="AC50" s="389"/>
      <c r="AD50" s="389">
        <f>AD48+AD46+AD44+AD42+AD40+AD38+AD36+AD34+AD32+AD30+AD28+AD26+AD24+AD22+AD20+AD18</f>
        <v>0</v>
      </c>
      <c r="AE50" s="389"/>
      <c r="AF50" s="389"/>
      <c r="AG50" s="389"/>
      <c r="AH50" s="389"/>
      <c r="AI50" s="389">
        <f>AI48+AI46+AI44+AI42+AI40+AI38+AI36+AI34+AI32+AI30+AI28+AI26+AI24+AI22+AI20+AI18</f>
        <v>0</v>
      </c>
      <c r="AJ50" s="389"/>
      <c r="AK50" s="389"/>
      <c r="AL50" s="389"/>
      <c r="AM50" s="389"/>
      <c r="AN50" s="389">
        <f>AN48+AN46+AN44+AN42+AN40+AN38+AN36+AN34+AN32+AN30+AN28+AN26+AN24+AN22+AN20+AN18</f>
        <v>0</v>
      </c>
      <c r="AO50" s="389"/>
      <c r="AP50" s="389"/>
      <c r="AQ50" s="389"/>
      <c r="AR50" s="389"/>
      <c r="AS50" s="389">
        <f>AS48+AS46+AS44+AS42+AS40+AS38+AS36+AS34+AS32+AS30+AS28+AS26+AS24+AS22+AS20+AS18</f>
        <v>0</v>
      </c>
      <c r="AT50" s="389"/>
      <c r="AU50" s="389"/>
      <c r="AV50" s="389"/>
      <c r="AW50" s="389"/>
      <c r="AX50" s="389">
        <f>AX48+AX46+AX44+AX42+AX40+AX38+AX36+AX34+AX32+AX30+AX28+AX26+AX24+AX22+AX20+AX18</f>
        <v>0</v>
      </c>
      <c r="AY50" s="389"/>
      <c r="AZ50" s="389"/>
      <c r="BA50" s="389"/>
      <c r="BB50" s="389"/>
      <c r="BC50" s="389">
        <f>BC48+BC46+BC44+BC42+BC40+BC38+BC36+BC34+BC32+BC30+BC28+BC26+BC24+BC22+BC20+BC18</f>
        <v>0</v>
      </c>
      <c r="BD50" s="389"/>
      <c r="BE50" s="389"/>
      <c r="BF50" s="389"/>
      <c r="BG50" s="389"/>
      <c r="BH50" s="389">
        <f>BH48+BH46+BH44+BH42+BH40+BH38+BH36+BH34+BH32+BH30+BH28+BH26+BH24+BH22+BH20+BH18</f>
        <v>0</v>
      </c>
      <c r="BI50" s="389"/>
      <c r="BJ50" s="389"/>
      <c r="BK50" s="389"/>
      <c r="BL50" s="389"/>
      <c r="BM50" s="389">
        <f>BM48+BM46+BM44+BM42+BM40+BM38+BM36+BM34+BM32+BM30+BM28+BM26+BM24+BM22+BM20+BM18</f>
        <v>0</v>
      </c>
      <c r="BN50" s="389"/>
      <c r="BO50" s="389"/>
      <c r="BP50" s="389"/>
      <c r="BQ50" s="389"/>
      <c r="BR50" s="389">
        <f>BR48+BR46+BR44+BR42+BR40+BR38+BR36+BR34+BR32+BR30+BR28+BR26+BR24+BR22+BR20+BR18</f>
        <v>0</v>
      </c>
      <c r="BS50" s="389"/>
      <c r="BT50" s="389"/>
      <c r="BU50" s="389"/>
      <c r="BV50" s="389"/>
      <c r="BW50" s="389">
        <f>BW48+BW46+BW44+BW42+BW40+BW38+BW36+BW34+BW32+BW30+BW28+BW26+BW24+BW22+BW20+BW18</f>
        <v>0</v>
      </c>
      <c r="BX50" s="389"/>
      <c r="BY50" s="389"/>
      <c r="BZ50" s="389"/>
      <c r="CA50" s="389"/>
      <c r="CB50" s="389">
        <f>CB48+CB46+CB44+CB42+CB40+CB38+CB36+CB34+CB32+CB30+CB28+CB26+CB24+CB22+CB20+CB18</f>
        <v>0</v>
      </c>
      <c r="CC50" s="389"/>
      <c r="CD50" s="389"/>
      <c r="CE50" s="389"/>
      <c r="CF50" s="389"/>
      <c r="CG50" s="389">
        <f>CG48+CG46+CG44+CG42+CG40+CG38+CG36+CG34+CG32+CG30+CG28+CG26+CG24+CG22+CG20+CG18</f>
        <v>0</v>
      </c>
      <c r="CH50" s="389"/>
      <c r="CI50" s="389"/>
      <c r="CJ50" s="389"/>
      <c r="CK50" s="389"/>
      <c r="CL50" s="389">
        <f>CL48+CL46+CL44+CL42+CL40+CL38+CL36+CL34+CL32+CL30+CL28+CL26+CL24+CL22+CL20+CL18</f>
        <v>0</v>
      </c>
      <c r="CM50" s="389"/>
      <c r="CN50" s="389"/>
      <c r="CO50" s="389"/>
      <c r="CP50" s="389"/>
      <c r="CQ50" s="389">
        <f>CQ48+CQ46+CQ44+CQ42+CQ40+CQ38+CQ36+CQ34+CQ32+CQ30+CQ28+CQ26+CQ24+CQ22+CQ20+CQ18</f>
        <v>0</v>
      </c>
      <c r="CR50" s="389"/>
      <c r="CS50" s="389"/>
      <c r="CT50" s="389"/>
      <c r="CU50" s="389"/>
      <c r="CV50" s="389">
        <f>CV48+CV46+CV44+CV42+CV40+CV38+CV36+CV34+CV32+CV30+CV28+CV26+CV24+CV22+CV20+CV18</f>
        <v>0</v>
      </c>
      <c r="CW50" s="389"/>
      <c r="CX50" s="389"/>
      <c r="CY50" s="389"/>
      <c r="CZ50" s="389"/>
      <c r="DA50" s="389">
        <f>DA48+DA46+DA44+DA42+DA40+DA38+DA36+DA34+DA32+DA30+DA28+DA26+DA24+DA22+DA20+DA18</f>
        <v>0</v>
      </c>
      <c r="DB50" s="389"/>
      <c r="DC50" s="389"/>
      <c r="DD50" s="389"/>
      <c r="DE50" s="389"/>
      <c r="DF50" s="389">
        <f>DF48+DF46+DF44+DF42+DF40+DF38+DF36+DF34+DF32+DF30+DF28+DF26+DF24+DF22+DF20+DF18</f>
        <v>0</v>
      </c>
      <c r="DG50" s="389"/>
      <c r="DH50" s="389"/>
      <c r="DI50" s="389"/>
      <c r="DJ50" s="389"/>
      <c r="DK50" s="389">
        <f>DK48+DK46+DK44+DK42+DK40+DK38+DK36+DK34+DK32+DK30+DK28+DK26+DK24+DK22+DK20+DK18</f>
        <v>0</v>
      </c>
      <c r="DL50" s="389"/>
      <c r="DM50" s="389"/>
      <c r="DN50" s="389"/>
      <c r="DO50" s="389"/>
      <c r="DP50" s="389">
        <f>DP48+DP46+DP44+DP42+DP40+DP38+DP36+DP34+DP32+DP30+DP28+DP26+DP24+DP22+DP20+DP18</f>
        <v>0</v>
      </c>
      <c r="DQ50" s="389"/>
      <c r="DR50" s="389"/>
      <c r="DS50" s="389"/>
      <c r="DT50" s="389"/>
    </row>
    <row r="51" spans="1:124" ht="9.75" customHeight="1" thickBot="1">
      <c r="A51" s="406"/>
      <c r="B51" s="407"/>
      <c r="C51" s="409"/>
      <c r="D51" s="410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9"/>
      <c r="BB51" s="389"/>
      <c r="BC51" s="389"/>
      <c r="BD51" s="389"/>
      <c r="BE51" s="389"/>
      <c r="BF51" s="389"/>
      <c r="BG51" s="389"/>
      <c r="BH51" s="389"/>
      <c r="BI51" s="389"/>
      <c r="BJ51" s="389"/>
      <c r="BK51" s="389"/>
      <c r="BL51" s="389"/>
      <c r="BM51" s="389"/>
      <c r="BN51" s="389"/>
      <c r="BO51" s="389"/>
      <c r="BP51" s="389"/>
      <c r="BQ51" s="389"/>
      <c r="BR51" s="389"/>
      <c r="BS51" s="389"/>
      <c r="BT51" s="389"/>
      <c r="BU51" s="389"/>
      <c r="BV51" s="389"/>
      <c r="BW51" s="389"/>
      <c r="BX51" s="389"/>
      <c r="BY51" s="389"/>
      <c r="BZ51" s="389"/>
      <c r="CA51" s="389"/>
      <c r="CB51" s="389"/>
      <c r="CC51" s="389"/>
      <c r="CD51" s="389"/>
      <c r="CE51" s="389"/>
      <c r="CF51" s="389"/>
      <c r="CG51" s="389"/>
      <c r="CH51" s="389"/>
      <c r="CI51" s="389"/>
      <c r="CJ51" s="389"/>
      <c r="CK51" s="389"/>
      <c r="CL51" s="389"/>
      <c r="CM51" s="389"/>
      <c r="CN51" s="389"/>
      <c r="CO51" s="389"/>
      <c r="CP51" s="389"/>
      <c r="CQ51" s="389"/>
      <c r="CR51" s="389"/>
      <c r="CS51" s="389"/>
      <c r="CT51" s="389"/>
      <c r="CU51" s="389"/>
      <c r="CV51" s="389"/>
      <c r="CW51" s="389"/>
      <c r="CX51" s="389"/>
      <c r="CY51" s="389"/>
      <c r="CZ51" s="389"/>
      <c r="DA51" s="389"/>
      <c r="DB51" s="389"/>
      <c r="DC51" s="389"/>
      <c r="DD51" s="389"/>
      <c r="DE51" s="389"/>
      <c r="DF51" s="389"/>
      <c r="DG51" s="389"/>
      <c r="DH51" s="389"/>
      <c r="DI51" s="389"/>
      <c r="DJ51" s="389"/>
      <c r="DK51" s="389"/>
      <c r="DL51" s="389"/>
      <c r="DM51" s="389"/>
      <c r="DN51" s="389"/>
      <c r="DO51" s="389"/>
      <c r="DP51" s="389"/>
      <c r="DQ51" s="389"/>
      <c r="DR51" s="389"/>
      <c r="DS51" s="389"/>
      <c r="DT51" s="389"/>
    </row>
    <row r="52" spans="1:124" ht="9.75" customHeight="1" thickBot="1">
      <c r="A52" s="406"/>
      <c r="B52" s="407"/>
      <c r="C52" s="409"/>
      <c r="D52" s="410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389"/>
      <c r="BJ52" s="389"/>
      <c r="BK52" s="389"/>
      <c r="BL52" s="389"/>
      <c r="BM52" s="389"/>
      <c r="BN52" s="389"/>
      <c r="BO52" s="389"/>
      <c r="BP52" s="389"/>
      <c r="BQ52" s="389"/>
      <c r="BR52" s="389"/>
      <c r="BS52" s="389"/>
      <c r="BT52" s="389"/>
      <c r="BU52" s="389"/>
      <c r="BV52" s="389"/>
      <c r="BW52" s="389"/>
      <c r="BX52" s="389"/>
      <c r="BY52" s="389"/>
      <c r="BZ52" s="389"/>
      <c r="CA52" s="389"/>
      <c r="CB52" s="389"/>
      <c r="CC52" s="389"/>
      <c r="CD52" s="389"/>
      <c r="CE52" s="389"/>
      <c r="CF52" s="389"/>
      <c r="CG52" s="389"/>
      <c r="CH52" s="389"/>
      <c r="CI52" s="389"/>
      <c r="CJ52" s="389"/>
      <c r="CK52" s="389"/>
      <c r="CL52" s="389"/>
      <c r="CM52" s="389"/>
      <c r="CN52" s="389"/>
      <c r="CO52" s="389"/>
      <c r="CP52" s="389"/>
      <c r="CQ52" s="389"/>
      <c r="CR52" s="389"/>
      <c r="CS52" s="389"/>
      <c r="CT52" s="389"/>
      <c r="CU52" s="389"/>
      <c r="CV52" s="389"/>
      <c r="CW52" s="389"/>
      <c r="CX52" s="389"/>
      <c r="CY52" s="389"/>
      <c r="CZ52" s="389"/>
      <c r="DA52" s="389"/>
      <c r="DB52" s="389"/>
      <c r="DC52" s="389"/>
      <c r="DD52" s="389"/>
      <c r="DE52" s="389"/>
      <c r="DF52" s="389"/>
      <c r="DG52" s="389"/>
      <c r="DH52" s="389"/>
      <c r="DI52" s="389"/>
      <c r="DJ52" s="389"/>
      <c r="DK52" s="389"/>
      <c r="DL52" s="389"/>
      <c r="DM52" s="389"/>
      <c r="DN52" s="389"/>
      <c r="DO52" s="389"/>
      <c r="DP52" s="389"/>
      <c r="DQ52" s="389"/>
      <c r="DR52" s="389"/>
      <c r="DS52" s="389"/>
      <c r="DT52" s="389"/>
    </row>
    <row r="53" spans="1:127" ht="13.5" customHeight="1" thickBot="1">
      <c r="A53" s="396"/>
      <c r="B53" s="398" t="s">
        <v>374</v>
      </c>
      <c r="C53" s="391" t="e">
        <f>C50</f>
        <v>#DIV/0!</v>
      </c>
      <c r="D53" s="393">
        <f>SUM(E50:DT52)</f>
        <v>0</v>
      </c>
      <c r="E53" s="401">
        <f>E50</f>
        <v>0</v>
      </c>
      <c r="F53" s="401"/>
      <c r="G53" s="401"/>
      <c r="H53" s="401"/>
      <c r="I53" s="401"/>
      <c r="J53" s="387">
        <f>J50+E53</f>
        <v>0</v>
      </c>
      <c r="K53" s="387"/>
      <c r="L53" s="387"/>
      <c r="M53" s="387"/>
      <c r="N53" s="387"/>
      <c r="O53" s="387">
        <f>O50+J53</f>
        <v>0</v>
      </c>
      <c r="P53" s="387"/>
      <c r="Q53" s="387"/>
      <c r="R53" s="387"/>
      <c r="S53" s="387"/>
      <c r="T53" s="387">
        <f>T50+O53</f>
        <v>0</v>
      </c>
      <c r="U53" s="387"/>
      <c r="V53" s="387"/>
      <c r="W53" s="387"/>
      <c r="X53" s="387"/>
      <c r="Y53" s="387">
        <f>Y50+T53</f>
        <v>0</v>
      </c>
      <c r="Z53" s="387"/>
      <c r="AA53" s="387"/>
      <c r="AB53" s="387"/>
      <c r="AC53" s="387"/>
      <c r="AD53" s="387">
        <f>AD50+Y53</f>
        <v>0</v>
      </c>
      <c r="AE53" s="387"/>
      <c r="AF53" s="387"/>
      <c r="AG53" s="387"/>
      <c r="AH53" s="387"/>
      <c r="AI53" s="387">
        <f>AI50+AD53</f>
        <v>0</v>
      </c>
      <c r="AJ53" s="387"/>
      <c r="AK53" s="387"/>
      <c r="AL53" s="387"/>
      <c r="AM53" s="387"/>
      <c r="AN53" s="387">
        <f>AN50+AI53</f>
        <v>0</v>
      </c>
      <c r="AO53" s="387"/>
      <c r="AP53" s="387"/>
      <c r="AQ53" s="387"/>
      <c r="AR53" s="387"/>
      <c r="AS53" s="387">
        <f>AS50+AN53</f>
        <v>0</v>
      </c>
      <c r="AT53" s="387"/>
      <c r="AU53" s="387"/>
      <c r="AV53" s="387"/>
      <c r="AW53" s="387"/>
      <c r="AX53" s="387">
        <f>AX50+AS53</f>
        <v>0</v>
      </c>
      <c r="AY53" s="387"/>
      <c r="AZ53" s="387"/>
      <c r="BA53" s="387"/>
      <c r="BB53" s="387"/>
      <c r="BC53" s="387">
        <f>BC50+AX53</f>
        <v>0</v>
      </c>
      <c r="BD53" s="387"/>
      <c r="BE53" s="387"/>
      <c r="BF53" s="387"/>
      <c r="BG53" s="387"/>
      <c r="BH53" s="387">
        <f>BH50+BC53</f>
        <v>0</v>
      </c>
      <c r="BI53" s="387"/>
      <c r="BJ53" s="387"/>
      <c r="BK53" s="387"/>
      <c r="BL53" s="387"/>
      <c r="BM53" s="387">
        <f>BM50+BH53</f>
        <v>0</v>
      </c>
      <c r="BN53" s="387"/>
      <c r="BO53" s="387"/>
      <c r="BP53" s="387"/>
      <c r="BQ53" s="387"/>
      <c r="BR53" s="387">
        <f>BR50+BM53</f>
        <v>0</v>
      </c>
      <c r="BS53" s="387"/>
      <c r="BT53" s="387"/>
      <c r="BU53" s="387"/>
      <c r="BV53" s="387"/>
      <c r="BW53" s="387">
        <f>BW50+BR53</f>
        <v>0</v>
      </c>
      <c r="BX53" s="387"/>
      <c r="BY53" s="387"/>
      <c r="BZ53" s="387"/>
      <c r="CA53" s="387"/>
      <c r="CB53" s="387">
        <f>CB50+BW53</f>
        <v>0</v>
      </c>
      <c r="CC53" s="387"/>
      <c r="CD53" s="387"/>
      <c r="CE53" s="387"/>
      <c r="CF53" s="387"/>
      <c r="CG53" s="387">
        <f>CG50+CB53</f>
        <v>0</v>
      </c>
      <c r="CH53" s="387"/>
      <c r="CI53" s="387"/>
      <c r="CJ53" s="387"/>
      <c r="CK53" s="387"/>
      <c r="CL53" s="387">
        <f>CL50+CG53</f>
        <v>0</v>
      </c>
      <c r="CM53" s="387"/>
      <c r="CN53" s="387"/>
      <c r="CO53" s="387"/>
      <c r="CP53" s="387"/>
      <c r="CQ53" s="387">
        <f>CQ50+CL53</f>
        <v>0</v>
      </c>
      <c r="CR53" s="387"/>
      <c r="CS53" s="387"/>
      <c r="CT53" s="387"/>
      <c r="CU53" s="387"/>
      <c r="CV53" s="387">
        <f>CV50+CQ53</f>
        <v>0</v>
      </c>
      <c r="CW53" s="387"/>
      <c r="CX53" s="387"/>
      <c r="CY53" s="387"/>
      <c r="CZ53" s="387"/>
      <c r="DA53" s="387">
        <f>DA50+CV53</f>
        <v>0</v>
      </c>
      <c r="DB53" s="387"/>
      <c r="DC53" s="387"/>
      <c r="DD53" s="387"/>
      <c r="DE53" s="387"/>
      <c r="DF53" s="387">
        <f>DF50+DA53</f>
        <v>0</v>
      </c>
      <c r="DG53" s="387"/>
      <c r="DH53" s="387"/>
      <c r="DI53" s="387"/>
      <c r="DJ53" s="387"/>
      <c r="DK53" s="387">
        <f>DK50+DF53</f>
        <v>0</v>
      </c>
      <c r="DL53" s="387"/>
      <c r="DM53" s="387"/>
      <c r="DN53" s="387"/>
      <c r="DO53" s="387"/>
      <c r="DP53" s="387">
        <f>DP50+DK53</f>
        <v>0</v>
      </c>
      <c r="DQ53" s="387"/>
      <c r="DR53" s="387"/>
      <c r="DS53" s="387"/>
      <c r="DT53" s="387"/>
      <c r="DW53" s="277">
        <f>SUM(DW18:DW48)</f>
        <v>0</v>
      </c>
    </row>
    <row r="54" spans="1:124" ht="13.5" customHeight="1" thickBot="1">
      <c r="A54" s="396"/>
      <c r="B54" s="398"/>
      <c r="C54" s="391"/>
      <c r="D54" s="393"/>
      <c r="E54" s="401"/>
      <c r="F54" s="401"/>
      <c r="G54" s="401"/>
      <c r="H54" s="401"/>
      <c r="I54" s="401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87"/>
      <c r="CD54" s="387"/>
      <c r="CE54" s="387"/>
      <c r="CF54" s="387"/>
      <c r="CG54" s="387"/>
      <c r="CH54" s="387"/>
      <c r="CI54" s="387"/>
      <c r="CJ54" s="387"/>
      <c r="CK54" s="387"/>
      <c r="CL54" s="387"/>
      <c r="CM54" s="387"/>
      <c r="CN54" s="387"/>
      <c r="CO54" s="387"/>
      <c r="CP54" s="387"/>
      <c r="CQ54" s="387"/>
      <c r="CR54" s="387"/>
      <c r="CS54" s="387"/>
      <c r="CT54" s="387"/>
      <c r="CU54" s="387"/>
      <c r="CV54" s="387"/>
      <c r="CW54" s="387"/>
      <c r="CX54" s="387"/>
      <c r="CY54" s="387"/>
      <c r="CZ54" s="387"/>
      <c r="DA54" s="387"/>
      <c r="DB54" s="387"/>
      <c r="DC54" s="387"/>
      <c r="DD54" s="387"/>
      <c r="DE54" s="387"/>
      <c r="DF54" s="387"/>
      <c r="DG54" s="387"/>
      <c r="DH54" s="387"/>
      <c r="DI54" s="387"/>
      <c r="DJ54" s="387"/>
      <c r="DK54" s="387"/>
      <c r="DL54" s="387"/>
      <c r="DM54" s="387"/>
      <c r="DN54" s="387"/>
      <c r="DO54" s="387"/>
      <c r="DP54" s="387"/>
      <c r="DQ54" s="387"/>
      <c r="DR54" s="387"/>
      <c r="DS54" s="387"/>
      <c r="DT54" s="387"/>
    </row>
    <row r="55" spans="1:124" ht="13.5" customHeight="1" thickBot="1">
      <c r="A55" s="397"/>
      <c r="B55" s="399"/>
      <c r="C55" s="392"/>
      <c r="D55" s="394"/>
      <c r="E55" s="402"/>
      <c r="F55" s="402"/>
      <c r="G55" s="402"/>
      <c r="H55" s="402"/>
      <c r="I55" s="402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388"/>
      <c r="AJ55" s="388"/>
      <c r="AK55" s="388"/>
      <c r="AL55" s="388"/>
      <c r="AM55" s="388"/>
      <c r="AN55" s="388"/>
      <c r="AO55" s="388"/>
      <c r="AP55" s="388"/>
      <c r="AQ55" s="388"/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/>
      <c r="BN55" s="388"/>
      <c r="BO55" s="388"/>
      <c r="BP55" s="388"/>
      <c r="BQ55" s="388"/>
      <c r="BR55" s="388"/>
      <c r="BS55" s="388"/>
      <c r="BT55" s="388"/>
      <c r="BU55" s="388"/>
      <c r="BV55" s="388"/>
      <c r="BW55" s="388"/>
      <c r="BX55" s="388"/>
      <c r="BY55" s="388"/>
      <c r="BZ55" s="388"/>
      <c r="CA55" s="388"/>
      <c r="CB55" s="388"/>
      <c r="CC55" s="388"/>
      <c r="CD55" s="388"/>
      <c r="CE55" s="388"/>
      <c r="CF55" s="388"/>
      <c r="CG55" s="388"/>
      <c r="CH55" s="388"/>
      <c r="CI55" s="388"/>
      <c r="CJ55" s="388"/>
      <c r="CK55" s="388"/>
      <c r="CL55" s="388"/>
      <c r="CM55" s="388"/>
      <c r="CN55" s="388"/>
      <c r="CO55" s="388"/>
      <c r="CP55" s="388"/>
      <c r="CQ55" s="388"/>
      <c r="CR55" s="388"/>
      <c r="CS55" s="388"/>
      <c r="CT55" s="388"/>
      <c r="CU55" s="388"/>
      <c r="CV55" s="388"/>
      <c r="CW55" s="388"/>
      <c r="CX55" s="388"/>
      <c r="CY55" s="388"/>
      <c r="CZ55" s="388"/>
      <c r="DA55" s="388"/>
      <c r="DB55" s="388"/>
      <c r="DC55" s="388"/>
      <c r="DD55" s="388"/>
      <c r="DE55" s="388"/>
      <c r="DF55" s="388"/>
      <c r="DG55" s="388"/>
      <c r="DH55" s="388"/>
      <c r="DI55" s="388"/>
      <c r="DJ55" s="388"/>
      <c r="DK55" s="388"/>
      <c r="DL55" s="388"/>
      <c r="DM55" s="388"/>
      <c r="DN55" s="388"/>
      <c r="DO55" s="388"/>
      <c r="DP55" s="388"/>
      <c r="DQ55" s="388"/>
      <c r="DR55" s="388"/>
      <c r="DS55" s="388"/>
      <c r="DT55" s="388"/>
    </row>
    <row r="56" spans="1:44" ht="12.75">
      <c r="A56" s="2"/>
      <c r="B56" s="2"/>
      <c r="C56" s="2"/>
      <c r="D56" s="2"/>
      <c r="E56" s="2"/>
      <c r="F56" s="2"/>
      <c r="G56" s="2"/>
      <c r="H56" s="2"/>
      <c r="I56" s="2"/>
      <c r="AN56" s="395"/>
      <c r="AO56" s="395"/>
      <c r="AP56" s="395"/>
      <c r="AQ56" s="395"/>
      <c r="AR56" s="395"/>
    </row>
    <row r="57" spans="1:44" ht="12.75">
      <c r="A57" s="2" t="s">
        <v>834</v>
      </c>
      <c r="B57" s="2"/>
      <c r="C57" s="2"/>
      <c r="D57" s="2"/>
      <c r="E57" s="2"/>
      <c r="F57" s="2"/>
      <c r="G57" s="2"/>
      <c r="H57" s="2"/>
      <c r="I57" s="2"/>
      <c r="AN57" s="386"/>
      <c r="AO57" s="386"/>
      <c r="AP57" s="386"/>
      <c r="AQ57" s="386"/>
      <c r="AR57" s="386"/>
    </row>
    <row r="58" spans="4:45" ht="12.75" customHeight="1">
      <c r="D58" s="275"/>
      <c r="K58" s="275"/>
      <c r="L58" s="275"/>
      <c r="N58" s="275"/>
      <c r="AQ58" s="386"/>
      <c r="AR58" s="386"/>
      <c r="AS58" s="386"/>
    </row>
    <row r="59" spans="4:42" ht="12.75">
      <c r="D59" s="275"/>
      <c r="K59" s="275"/>
      <c r="L59" s="275"/>
      <c r="N59" s="275"/>
      <c r="AN59" s="386"/>
      <c r="AO59" s="386"/>
      <c r="AP59" s="386"/>
    </row>
    <row r="60" spans="2:42" ht="12.75">
      <c r="B60" s="280"/>
      <c r="L60" s="275"/>
      <c r="AN60" s="386"/>
      <c r="AO60" s="386"/>
      <c r="AP60" s="386"/>
    </row>
    <row r="61" spans="2:12" ht="12.75">
      <c r="B61" s="280"/>
      <c r="L61" s="275"/>
    </row>
    <row r="62" spans="2:12" ht="12.75" customHeight="1">
      <c r="B62" s="76" t="s">
        <v>366</v>
      </c>
      <c r="C62" s="414" t="s">
        <v>366</v>
      </c>
      <c r="D62" s="414"/>
      <c r="E62" s="75"/>
      <c r="F62" s="75"/>
      <c r="L62" s="275"/>
    </row>
    <row r="63" spans="2:15" ht="18">
      <c r="B63" s="100" t="s">
        <v>828</v>
      </c>
      <c r="C63" s="415" t="s">
        <v>552</v>
      </c>
      <c r="D63" s="415"/>
      <c r="E63" s="281"/>
      <c r="F63" s="281"/>
      <c r="G63" s="282"/>
      <c r="H63" s="282"/>
      <c r="I63" s="282"/>
      <c r="L63" s="283"/>
      <c r="M63" s="283"/>
      <c r="N63" s="284"/>
      <c r="O63" s="283"/>
    </row>
    <row r="64" spans="2:15" ht="12.75" customHeight="1">
      <c r="B64" s="60" t="s">
        <v>829</v>
      </c>
      <c r="C64" s="416" t="s">
        <v>367</v>
      </c>
      <c r="D64" s="416"/>
      <c r="E64" s="280"/>
      <c r="F64" s="280"/>
      <c r="G64" s="282"/>
      <c r="H64" s="282"/>
      <c r="I64" s="282"/>
      <c r="L64" s="283"/>
      <c r="M64" s="283"/>
      <c r="N64" s="284"/>
      <c r="O64" s="283"/>
    </row>
    <row r="65" spans="2:15" ht="12.75" customHeight="1">
      <c r="B65" s="60"/>
      <c r="C65" s="417" t="s">
        <v>553</v>
      </c>
      <c r="D65" s="417"/>
      <c r="E65" s="276"/>
      <c r="F65" s="276"/>
      <c r="G65" s="282"/>
      <c r="L65" s="283"/>
      <c r="M65" s="283"/>
      <c r="N65" s="284"/>
      <c r="O65" s="283"/>
    </row>
    <row r="66" spans="2:15" ht="12.75">
      <c r="B66" s="74"/>
      <c r="C66" s="417"/>
      <c r="D66" s="417"/>
      <c r="E66" s="276"/>
      <c r="F66" s="276"/>
      <c r="L66" s="283"/>
      <c r="M66" s="283"/>
      <c r="N66" s="284"/>
      <c r="O66" s="283"/>
    </row>
  </sheetData>
  <sheetProtection selectLockedCells="1" selectUnlockedCells="1"/>
  <mergeCells count="547">
    <mergeCell ref="DF24:DJ24"/>
    <mergeCell ref="BR24:BV24"/>
    <mergeCell ref="BW24:CA24"/>
    <mergeCell ref="CB24:CF24"/>
    <mergeCell ref="DK24:DO24"/>
    <mergeCell ref="DP24:DT24"/>
    <mergeCell ref="CG24:CK24"/>
    <mergeCell ref="CL24:CP24"/>
    <mergeCell ref="CQ24:CU24"/>
    <mergeCell ref="CV24:CZ24"/>
    <mergeCell ref="DA24:DE24"/>
    <mergeCell ref="AN24:AR24"/>
    <mergeCell ref="AS24:AW24"/>
    <mergeCell ref="AX24:BB24"/>
    <mergeCell ref="BC24:BG24"/>
    <mergeCell ref="BH24:BL24"/>
    <mergeCell ref="BM24:BQ24"/>
    <mergeCell ref="J24:N24"/>
    <mergeCell ref="O24:S24"/>
    <mergeCell ref="T24:X24"/>
    <mergeCell ref="Y24:AC24"/>
    <mergeCell ref="AD24:AH24"/>
    <mergeCell ref="AI24:AM24"/>
    <mergeCell ref="DF14:DJ14"/>
    <mergeCell ref="DF50:DJ52"/>
    <mergeCell ref="DF53:DJ55"/>
    <mergeCell ref="DK14:DO14"/>
    <mergeCell ref="DK50:DO52"/>
    <mergeCell ref="DK53:DO55"/>
    <mergeCell ref="DK20:DO20"/>
    <mergeCell ref="DF22:DJ22"/>
    <mergeCell ref="DK22:DO22"/>
    <mergeCell ref="DF26:DJ26"/>
    <mergeCell ref="CV14:CZ14"/>
    <mergeCell ref="CV50:CZ52"/>
    <mergeCell ref="CV53:CZ55"/>
    <mergeCell ref="DA14:DE14"/>
    <mergeCell ref="DA50:DE52"/>
    <mergeCell ref="DA53:DE55"/>
    <mergeCell ref="DA28:DE28"/>
    <mergeCell ref="CV30:CZ30"/>
    <mergeCell ref="DA30:DE30"/>
    <mergeCell ref="CV32:CZ32"/>
    <mergeCell ref="CL14:CP14"/>
    <mergeCell ref="CL50:CP52"/>
    <mergeCell ref="CL53:CP55"/>
    <mergeCell ref="CQ14:CU14"/>
    <mergeCell ref="CQ50:CU52"/>
    <mergeCell ref="CQ53:CU55"/>
    <mergeCell ref="CL18:CP18"/>
    <mergeCell ref="CQ34:CU34"/>
    <mergeCell ref="CL36:CP36"/>
    <mergeCell ref="CQ36:CU36"/>
    <mergeCell ref="C64:D64"/>
    <mergeCell ref="C65:D65"/>
    <mergeCell ref="C66:D66"/>
    <mergeCell ref="DP14:DT14"/>
    <mergeCell ref="DP50:DT52"/>
    <mergeCell ref="DP53:DT55"/>
    <mergeCell ref="CB14:CF14"/>
    <mergeCell ref="CB50:CF52"/>
    <mergeCell ref="AQ58:AS58"/>
    <mergeCell ref="AN59:AP59"/>
    <mergeCell ref="C62:D62"/>
    <mergeCell ref="C63:D63"/>
    <mergeCell ref="AN60:AP60"/>
    <mergeCell ref="AS14:AW14"/>
    <mergeCell ref="BH14:BL14"/>
    <mergeCell ref="BC50:BG52"/>
    <mergeCell ref="T14:X14"/>
    <mergeCell ref="BC53:BG55"/>
    <mergeCell ref="BH53:BL55"/>
    <mergeCell ref="J53:N55"/>
    <mergeCell ref="CB53:CF55"/>
    <mergeCell ref="CG14:CK14"/>
    <mergeCell ref="CG50:CK52"/>
    <mergeCell ref="CG53:CK55"/>
    <mergeCell ref="BM53:BQ55"/>
    <mergeCell ref="BR14:BV14"/>
    <mergeCell ref="BR50:BV52"/>
    <mergeCell ref="BR53:BV55"/>
    <mergeCell ref="BW14:CA14"/>
    <mergeCell ref="BW50:CA52"/>
    <mergeCell ref="BW53:CA55"/>
    <mergeCell ref="BM14:BQ14"/>
    <mergeCell ref="BM50:BQ52"/>
    <mergeCell ref="Y9:AA9"/>
    <mergeCell ref="AB9:AD9"/>
    <mergeCell ref="Y50:AC52"/>
    <mergeCell ref="Y11:AA11"/>
    <mergeCell ref="AB11:AD11"/>
    <mergeCell ref="AN14:AR14"/>
    <mergeCell ref="BC14:BG14"/>
    <mergeCell ref="B7:D7"/>
    <mergeCell ref="Y14:AC14"/>
    <mergeCell ref="AD14:AH14"/>
    <mergeCell ref="AI14:AM14"/>
    <mergeCell ref="O14:S14"/>
    <mergeCell ref="J50:N52"/>
    <mergeCell ref="C50:C52"/>
    <mergeCell ref="D50:D52"/>
    <mergeCell ref="E50:I52"/>
    <mergeCell ref="T20:X20"/>
    <mergeCell ref="J14:N14"/>
    <mergeCell ref="AX14:BB14"/>
    <mergeCell ref="BH50:BL52"/>
    <mergeCell ref="AI50:AM52"/>
    <mergeCell ref="AN50:AR52"/>
    <mergeCell ref="A50:A52"/>
    <mergeCell ref="B50:B52"/>
    <mergeCell ref="C23:C24"/>
    <mergeCell ref="D23:D24"/>
    <mergeCell ref="E24:I24"/>
    <mergeCell ref="A53:A55"/>
    <mergeCell ref="B53:B55"/>
    <mergeCell ref="AI53:AM55"/>
    <mergeCell ref="Y7:AA7"/>
    <mergeCell ref="E53:I55"/>
    <mergeCell ref="AD50:AH52"/>
    <mergeCell ref="O53:S55"/>
    <mergeCell ref="A14:A15"/>
    <mergeCell ref="B14:B15"/>
    <mergeCell ref="E14:I14"/>
    <mergeCell ref="C53:C55"/>
    <mergeCell ref="D53:D55"/>
    <mergeCell ref="AS50:AW52"/>
    <mergeCell ref="AX50:BB52"/>
    <mergeCell ref="AN56:AR56"/>
    <mergeCell ref="AX53:BB55"/>
    <mergeCell ref="T53:X55"/>
    <mergeCell ref="Y53:AC55"/>
    <mergeCell ref="AD53:AH55"/>
    <mergeCell ref="AN57:AR57"/>
    <mergeCell ref="AN53:AR55"/>
    <mergeCell ref="AS53:AW55"/>
    <mergeCell ref="O50:S52"/>
    <mergeCell ref="T50:X52"/>
    <mergeCell ref="AB7:AD7"/>
    <mergeCell ref="O18:S18"/>
    <mergeCell ref="T18:X18"/>
    <mergeCell ref="Y18:AC18"/>
    <mergeCell ref="O20:S20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5:A26"/>
    <mergeCell ref="B25:B26"/>
    <mergeCell ref="C25:C26"/>
    <mergeCell ref="D25:D26"/>
    <mergeCell ref="A23:A24"/>
    <mergeCell ref="B23:B24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E18:I18"/>
    <mergeCell ref="J18:N18"/>
    <mergeCell ref="E20:I20"/>
    <mergeCell ref="J20:N20"/>
    <mergeCell ref="A43:A44"/>
    <mergeCell ref="B43:B44"/>
    <mergeCell ref="DP18:DT18"/>
    <mergeCell ref="DK18:DO18"/>
    <mergeCell ref="DF18:DJ18"/>
    <mergeCell ref="DA18:DE18"/>
    <mergeCell ref="CV18:CZ18"/>
    <mergeCell ref="CQ18:CU18"/>
    <mergeCell ref="CG18:CK18"/>
    <mergeCell ref="CB18:CF18"/>
    <mergeCell ref="BW18:CA18"/>
    <mergeCell ref="BR18:BV18"/>
    <mergeCell ref="BM18:BQ18"/>
    <mergeCell ref="BH18:BL18"/>
    <mergeCell ref="BC18:BG18"/>
    <mergeCell ref="AX18:BB18"/>
    <mergeCell ref="AS18:AW18"/>
    <mergeCell ref="AN18:AR18"/>
    <mergeCell ref="AI18:AM18"/>
    <mergeCell ref="AD18:AH18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M20:BQ20"/>
    <mergeCell ref="BR20:BV20"/>
    <mergeCell ref="BW20:CA20"/>
    <mergeCell ref="CB20:CF20"/>
    <mergeCell ref="CG20:CK20"/>
    <mergeCell ref="CL20:CP20"/>
    <mergeCell ref="CQ20:CU20"/>
    <mergeCell ref="CV20:CZ20"/>
    <mergeCell ref="DA20:DE20"/>
    <mergeCell ref="DF20:DJ20"/>
    <mergeCell ref="DP20:DT20"/>
    <mergeCell ref="E22:I22"/>
    <mergeCell ref="J22:N22"/>
    <mergeCell ref="O22:S22"/>
    <mergeCell ref="T22:X22"/>
    <mergeCell ref="Y22:AC22"/>
    <mergeCell ref="AD22:AH22"/>
    <mergeCell ref="AI22:AM22"/>
    <mergeCell ref="AN22:AR22"/>
    <mergeCell ref="AS22:AW22"/>
    <mergeCell ref="AX22:BB22"/>
    <mergeCell ref="BC22:BG22"/>
    <mergeCell ref="BH22:BL22"/>
    <mergeCell ref="BM22:BQ22"/>
    <mergeCell ref="BR22:BV22"/>
    <mergeCell ref="BW22:CA22"/>
    <mergeCell ref="CB22:CF22"/>
    <mergeCell ref="CG22:CK22"/>
    <mergeCell ref="CL22:CP22"/>
    <mergeCell ref="CQ22:CU22"/>
    <mergeCell ref="CV22:CZ22"/>
    <mergeCell ref="DA22:DE22"/>
    <mergeCell ref="DP22:DT22"/>
    <mergeCell ref="E26:I26"/>
    <mergeCell ref="J26:N26"/>
    <mergeCell ref="O26:S26"/>
    <mergeCell ref="T26:X26"/>
    <mergeCell ref="Y26:AC26"/>
    <mergeCell ref="AD26:AH26"/>
    <mergeCell ref="AI26:AM26"/>
    <mergeCell ref="AN26:AR26"/>
    <mergeCell ref="AS26:AW26"/>
    <mergeCell ref="AX26:BB26"/>
    <mergeCell ref="BC26:BG26"/>
    <mergeCell ref="BH26:BL26"/>
    <mergeCell ref="BM26:BQ26"/>
    <mergeCell ref="BR26:BV26"/>
    <mergeCell ref="BW26:CA26"/>
    <mergeCell ref="CB26:CF26"/>
    <mergeCell ref="CG26:CK26"/>
    <mergeCell ref="CL26:CP26"/>
    <mergeCell ref="CQ26:CU26"/>
    <mergeCell ref="CV26:CZ26"/>
    <mergeCell ref="DA26:DE26"/>
    <mergeCell ref="DK26:DO26"/>
    <mergeCell ref="DP26:DT26"/>
    <mergeCell ref="E28:I28"/>
    <mergeCell ref="J28:N28"/>
    <mergeCell ref="O28:S28"/>
    <mergeCell ref="T28:X28"/>
    <mergeCell ref="Y28:AC28"/>
    <mergeCell ref="AD28:AH28"/>
    <mergeCell ref="AI28:AM28"/>
    <mergeCell ref="AN28:AR28"/>
    <mergeCell ref="AS28:AW28"/>
    <mergeCell ref="AX28:BB28"/>
    <mergeCell ref="BC28:BG28"/>
    <mergeCell ref="BH28:BL28"/>
    <mergeCell ref="BM28:BQ28"/>
    <mergeCell ref="BR28:BV28"/>
    <mergeCell ref="BW28:CA28"/>
    <mergeCell ref="CB28:CF28"/>
    <mergeCell ref="CG28:CK28"/>
    <mergeCell ref="CL28:CP28"/>
    <mergeCell ref="CQ28:CU28"/>
    <mergeCell ref="CV28:CZ28"/>
    <mergeCell ref="DF28:DJ28"/>
    <mergeCell ref="DK28:DO28"/>
    <mergeCell ref="DP28:DT28"/>
    <mergeCell ref="E30:I30"/>
    <mergeCell ref="J30:N30"/>
    <mergeCell ref="O30:S30"/>
    <mergeCell ref="T30:X30"/>
    <mergeCell ref="Y30:AC30"/>
    <mergeCell ref="AD30:AH30"/>
    <mergeCell ref="AI30:AM30"/>
    <mergeCell ref="AN30:AR30"/>
    <mergeCell ref="AS30:AW30"/>
    <mergeCell ref="AX30:BB30"/>
    <mergeCell ref="BC30:BG30"/>
    <mergeCell ref="BH30:BL30"/>
    <mergeCell ref="BM30:BQ30"/>
    <mergeCell ref="BR30:BV30"/>
    <mergeCell ref="BW30:CA30"/>
    <mergeCell ref="CB30:CF30"/>
    <mergeCell ref="CG30:CK30"/>
    <mergeCell ref="CL30:CP30"/>
    <mergeCell ref="CQ30:CU30"/>
    <mergeCell ref="DF30:DJ30"/>
    <mergeCell ref="DK30:DO30"/>
    <mergeCell ref="DP30:DT30"/>
    <mergeCell ref="E32:I32"/>
    <mergeCell ref="J32:N32"/>
    <mergeCell ref="O32:S32"/>
    <mergeCell ref="T32:X32"/>
    <mergeCell ref="Y32:AC32"/>
    <mergeCell ref="AD32:AH32"/>
    <mergeCell ref="AI32:AM32"/>
    <mergeCell ref="AN32:AR32"/>
    <mergeCell ref="AS32:AW32"/>
    <mergeCell ref="AX32:BB32"/>
    <mergeCell ref="BC32:BG32"/>
    <mergeCell ref="BH32:BL32"/>
    <mergeCell ref="BM32:BQ32"/>
    <mergeCell ref="BR32:BV32"/>
    <mergeCell ref="BW32:CA32"/>
    <mergeCell ref="CB32:CF32"/>
    <mergeCell ref="CG32:CK32"/>
    <mergeCell ref="CL32:CP32"/>
    <mergeCell ref="CQ32:CU32"/>
    <mergeCell ref="DA32:DE32"/>
    <mergeCell ref="DF32:DJ32"/>
    <mergeCell ref="DK32:DO32"/>
    <mergeCell ref="DP32:DT32"/>
    <mergeCell ref="E34:I34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M34:BQ34"/>
    <mergeCell ref="BR34:BV34"/>
    <mergeCell ref="BW34:CA34"/>
    <mergeCell ref="CB34:CF34"/>
    <mergeCell ref="CG34:CK34"/>
    <mergeCell ref="CL34:CP34"/>
    <mergeCell ref="CV34:CZ34"/>
    <mergeCell ref="DA34:DE34"/>
    <mergeCell ref="DF34:DJ34"/>
    <mergeCell ref="DK34:DO34"/>
    <mergeCell ref="DP34:DT34"/>
    <mergeCell ref="E36:I36"/>
    <mergeCell ref="J36:N36"/>
    <mergeCell ref="O36:S36"/>
    <mergeCell ref="T36:X36"/>
    <mergeCell ref="Y36:AC36"/>
    <mergeCell ref="AD36:AH36"/>
    <mergeCell ref="AI36:AM36"/>
    <mergeCell ref="AN36:AR36"/>
    <mergeCell ref="AS36:AW36"/>
    <mergeCell ref="AX36:BB36"/>
    <mergeCell ref="BC36:BG36"/>
    <mergeCell ref="BH36:BL36"/>
    <mergeCell ref="BM36:BQ36"/>
    <mergeCell ref="BR36:BV36"/>
    <mergeCell ref="BW36:CA36"/>
    <mergeCell ref="CB36:CF36"/>
    <mergeCell ref="CG36:CK36"/>
    <mergeCell ref="CV36:CZ36"/>
    <mergeCell ref="DA36:DE36"/>
    <mergeCell ref="DF36:DJ36"/>
    <mergeCell ref="DK36:DO36"/>
    <mergeCell ref="DP36:DT36"/>
    <mergeCell ref="E38:I38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AX38:BB38"/>
    <mergeCell ref="BC38:BG38"/>
    <mergeCell ref="BH38:BL38"/>
    <mergeCell ref="BM38:BQ38"/>
    <mergeCell ref="BR38:BV38"/>
    <mergeCell ref="BW38:CA38"/>
    <mergeCell ref="CB38:CF38"/>
    <mergeCell ref="CG38:CK38"/>
    <mergeCell ref="CL38:CP38"/>
    <mergeCell ref="CQ38:CU38"/>
    <mergeCell ref="CV38:CZ38"/>
    <mergeCell ref="DA38:DE38"/>
    <mergeCell ref="DF38:DJ38"/>
    <mergeCell ref="DK38:DO38"/>
    <mergeCell ref="DP38:DT38"/>
    <mergeCell ref="E40:I40"/>
    <mergeCell ref="J40:N40"/>
    <mergeCell ref="O40:S40"/>
    <mergeCell ref="T40:X40"/>
    <mergeCell ref="Y40:AC40"/>
    <mergeCell ref="AD40:AH40"/>
    <mergeCell ref="AI40:AM40"/>
    <mergeCell ref="AN40:AR40"/>
    <mergeCell ref="AS40:AW40"/>
    <mergeCell ref="AX40:BB40"/>
    <mergeCell ref="BC40:BG40"/>
    <mergeCell ref="BH40:BL40"/>
    <mergeCell ref="BM40:BQ40"/>
    <mergeCell ref="BR40:BV40"/>
    <mergeCell ref="BW40:CA40"/>
    <mergeCell ref="CB40:CF40"/>
    <mergeCell ref="CG40:CK40"/>
    <mergeCell ref="CL40:CP40"/>
    <mergeCell ref="CQ40:CU40"/>
    <mergeCell ref="CV40:CZ40"/>
    <mergeCell ref="DA40:DE40"/>
    <mergeCell ref="DF40:DJ40"/>
    <mergeCell ref="DK40:DO40"/>
    <mergeCell ref="DP40:DT40"/>
    <mergeCell ref="E42:I42"/>
    <mergeCell ref="J42:N42"/>
    <mergeCell ref="O42:S42"/>
    <mergeCell ref="T42:X42"/>
    <mergeCell ref="Y42:AC42"/>
    <mergeCell ref="AD42:AH42"/>
    <mergeCell ref="AI42:AM42"/>
    <mergeCell ref="AN42:AR42"/>
    <mergeCell ref="AS42:AW42"/>
    <mergeCell ref="AX42:BB42"/>
    <mergeCell ref="BC42:BG42"/>
    <mergeCell ref="BH42:BL42"/>
    <mergeCell ref="BM42:BQ42"/>
    <mergeCell ref="BR42:BV42"/>
    <mergeCell ref="BW42:CA42"/>
    <mergeCell ref="CB42:CF42"/>
    <mergeCell ref="CG42:CK42"/>
    <mergeCell ref="CL42:CP42"/>
    <mergeCell ref="CQ42:CU42"/>
    <mergeCell ref="CV42:CZ42"/>
    <mergeCell ref="DA42:DE42"/>
    <mergeCell ref="DF42:DJ42"/>
    <mergeCell ref="DK42:DO42"/>
    <mergeCell ref="DP42:DT42"/>
    <mergeCell ref="E44:I44"/>
    <mergeCell ref="J44:N44"/>
    <mergeCell ref="O44:S44"/>
    <mergeCell ref="T44:X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M44:BQ44"/>
    <mergeCell ref="BR44:BV44"/>
    <mergeCell ref="BW44:CA44"/>
    <mergeCell ref="CB44:CF44"/>
    <mergeCell ref="CG44:CK44"/>
    <mergeCell ref="CL44:CP44"/>
    <mergeCell ref="CQ44:CU44"/>
    <mergeCell ref="CV44:CZ44"/>
    <mergeCell ref="DA44:DE44"/>
    <mergeCell ref="DF44:DJ44"/>
    <mergeCell ref="DK44:DO44"/>
    <mergeCell ref="DP44:DT44"/>
    <mergeCell ref="E46:I46"/>
    <mergeCell ref="J46:N46"/>
    <mergeCell ref="O46:S46"/>
    <mergeCell ref="T46:X46"/>
    <mergeCell ref="Y46:AC46"/>
    <mergeCell ref="AD46:AH46"/>
    <mergeCell ref="AI46:AM46"/>
    <mergeCell ref="AN46:AR46"/>
    <mergeCell ref="AS46:AW46"/>
    <mergeCell ref="AX46:BB46"/>
    <mergeCell ref="BC46:BG46"/>
    <mergeCell ref="BH46:BL46"/>
    <mergeCell ref="BM46:BQ46"/>
    <mergeCell ref="BR46:BV46"/>
    <mergeCell ref="BW46:CA46"/>
    <mergeCell ref="CB46:CF46"/>
    <mergeCell ref="CG46:CK46"/>
    <mergeCell ref="CL46:CP46"/>
    <mergeCell ref="CQ46:CU46"/>
    <mergeCell ref="CV46:CZ46"/>
    <mergeCell ref="DA46:DE46"/>
    <mergeCell ref="DF46:DJ46"/>
    <mergeCell ref="DK46:DO46"/>
    <mergeCell ref="DP46:DT46"/>
    <mergeCell ref="E48:I48"/>
    <mergeCell ref="J48:N48"/>
    <mergeCell ref="O48:S48"/>
    <mergeCell ref="T48:X48"/>
    <mergeCell ref="Y48:AC48"/>
    <mergeCell ref="AD48:AH48"/>
    <mergeCell ref="AI48:AM48"/>
    <mergeCell ref="CQ48:CU48"/>
    <mergeCell ref="AN48:AR48"/>
    <mergeCell ref="AS48:AW48"/>
    <mergeCell ref="AX48:BB48"/>
    <mergeCell ref="BC48:BG48"/>
    <mergeCell ref="BH48:BL48"/>
    <mergeCell ref="BM48:BQ48"/>
    <mergeCell ref="CV48:CZ48"/>
    <mergeCell ref="DA48:DE48"/>
    <mergeCell ref="DF48:DJ48"/>
    <mergeCell ref="DK48:DO48"/>
    <mergeCell ref="DP48:DT48"/>
    <mergeCell ref="BR48:BV48"/>
    <mergeCell ref="BW48:CA48"/>
    <mergeCell ref="CB48:CF48"/>
    <mergeCell ref="CG48:CK48"/>
    <mergeCell ref="CL48:CP48"/>
  </mergeCells>
  <conditionalFormatting sqref="E17:DT17 E19:DT19 E21:DT21 E25:DT25 E27:DT27 E29:DT29 E31:DT31 E33:DT33 E35:DT35 E37:DT37 E39:DT39 E41:DT41 E43:DT43 E45:DT45 E47:DT47">
    <cfRule type="cellIs" priority="119" dxfId="1" operator="equal" stopIfTrue="1">
      <formula>0</formula>
    </cfRule>
    <cfRule type="cellIs" priority="120" dxfId="8" operator="greaterThan" stopIfTrue="1">
      <formula>0.0000001</formula>
    </cfRule>
  </conditionalFormatting>
  <conditionalFormatting sqref="E23:X23 AD23:AR23 AX23:DT23">
    <cfRule type="cellIs" priority="5" dxfId="1" operator="equal" stopIfTrue="1">
      <formula>0</formula>
    </cfRule>
    <cfRule type="cellIs" priority="6" dxfId="8" operator="greaterThan" stopIfTrue="1">
      <formula>0.0000001</formula>
    </cfRule>
  </conditionalFormatting>
  <conditionalFormatting sqref="Y23:AC23">
    <cfRule type="cellIs" priority="3" dxfId="1" operator="equal" stopIfTrue="1">
      <formula>0</formula>
    </cfRule>
    <cfRule type="cellIs" priority="4" dxfId="8" operator="greaterThan" stopIfTrue="1">
      <formula>0.0000001</formula>
    </cfRule>
  </conditionalFormatting>
  <conditionalFormatting sqref="AS23:AW23">
    <cfRule type="cellIs" priority="1" dxfId="1" operator="equal" stopIfTrue="1">
      <formula>0</formula>
    </cfRule>
    <cfRule type="cellIs" priority="2" dxfId="8" operator="greaterThan" stopIfTrue="1">
      <formula>0.0000001</formula>
    </cfRule>
  </conditionalFormatting>
  <printOptions horizontalCentered="1"/>
  <pageMargins left="0.25" right="0.25" top="0.75" bottom="0.75" header="0.3" footer="0.3"/>
  <pageSetup fitToWidth="7" horizontalDpi="600" verticalDpi="600" orientation="landscape" paperSize="9" scale="37" r:id="rId1"/>
  <colBreaks count="7" manualBreakCount="7">
    <brk id="19" max="63" man="1"/>
    <brk id="34" max="50" man="1"/>
    <brk id="49" max="63" man="1"/>
    <brk id="64" max="50" man="1"/>
    <brk id="79" max="63" man="1"/>
    <brk id="94" max="63" man="1"/>
    <brk id="109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SheetLayoutView="90" zoomScalePageLayoutView="0" workbookViewId="0" topLeftCell="A26">
      <selection activeCell="C31" sqref="C31"/>
    </sheetView>
  </sheetViews>
  <sheetFormatPr defaultColWidth="9.140625" defaultRowHeight="12.75"/>
  <cols>
    <col min="1" max="1" width="14.00390625" style="1" customWidth="1"/>
    <col min="2" max="2" width="79.28125" style="4" customWidth="1"/>
    <col min="3" max="3" width="25.8515625" style="17" customWidth="1"/>
    <col min="4" max="4" width="25.8515625" style="17" hidden="1" customWidth="1"/>
    <col min="5" max="5" width="18.57421875" style="18" customWidth="1"/>
    <col min="6" max="16384" width="9.140625" style="4" customWidth="1"/>
  </cols>
  <sheetData>
    <row r="1" spans="1:5" ht="30.75" customHeight="1">
      <c r="A1" s="423"/>
      <c r="B1" s="424" t="s">
        <v>0</v>
      </c>
      <c r="C1" s="424"/>
      <c r="D1" s="424"/>
      <c r="E1" s="424"/>
    </row>
    <row r="2" spans="1:5" ht="12.75">
      <c r="A2" s="423"/>
      <c r="B2" s="425" t="s">
        <v>1</v>
      </c>
      <c r="C2" s="425"/>
      <c r="D2" s="425"/>
      <c r="E2" s="425"/>
    </row>
    <row r="3" spans="1:5" ht="9.75" customHeight="1">
      <c r="A3" s="423"/>
      <c r="B3" s="425"/>
      <c r="C3" s="425"/>
      <c r="D3" s="425"/>
      <c r="E3" s="425"/>
    </row>
    <row r="4" spans="1:5" ht="18">
      <c r="A4" s="423"/>
      <c r="B4" s="426" t="s">
        <v>558</v>
      </c>
      <c r="C4" s="426"/>
      <c r="D4" s="426"/>
      <c r="E4" s="426"/>
    </row>
    <row r="5" spans="1:5" ht="25.5" customHeight="1" thickBot="1">
      <c r="A5" s="423"/>
      <c r="B5" s="13"/>
      <c r="C5" s="14"/>
      <c r="D5" s="14"/>
      <c r="E5" s="14"/>
    </row>
    <row r="6" spans="1:5" s="15" customFormat="1" ht="16.5" customHeight="1">
      <c r="A6" s="37" t="s">
        <v>2</v>
      </c>
      <c r="B6" s="38" t="s">
        <v>572</v>
      </c>
      <c r="C6" s="19"/>
      <c r="D6" s="19"/>
      <c r="E6" s="20"/>
    </row>
    <row r="7" spans="1:5" s="15" customFormat="1" ht="7.5" customHeight="1">
      <c r="A7" s="21"/>
      <c r="B7" s="5"/>
      <c r="C7" s="6"/>
      <c r="D7" s="6"/>
      <c r="E7" s="8"/>
    </row>
    <row r="8" spans="1:5" s="15" customFormat="1" ht="18" customHeight="1">
      <c r="A8" s="427" t="s">
        <v>1271</v>
      </c>
      <c r="B8" s="427"/>
      <c r="D8" s="51" t="s">
        <v>4</v>
      </c>
      <c r="E8" s="65"/>
    </row>
    <row r="9" spans="1:5" s="15" customFormat="1" ht="7.5" customHeight="1">
      <c r="A9" s="21"/>
      <c r="B9" s="5"/>
      <c r="D9" s="22"/>
      <c r="E9" s="53"/>
    </row>
    <row r="10" spans="1:5" s="15" customFormat="1" ht="18" customHeight="1">
      <c r="A10" s="21" t="s">
        <v>6</v>
      </c>
      <c r="B10" s="52" t="s">
        <v>574</v>
      </c>
      <c r="D10" s="51" t="s">
        <v>7</v>
      </c>
      <c r="E10" s="67"/>
    </row>
    <row r="11" spans="1:5" s="15" customFormat="1" ht="7.5" customHeight="1">
      <c r="A11" s="21"/>
      <c r="B11" s="5"/>
      <c r="D11" s="22"/>
      <c r="E11" s="53"/>
    </row>
    <row r="12" spans="1:5" s="15" customFormat="1" ht="18" customHeight="1">
      <c r="A12" s="21" t="s">
        <v>8</v>
      </c>
      <c r="B12" s="7" t="s">
        <v>543</v>
      </c>
      <c r="D12" s="51" t="s">
        <v>542</v>
      </c>
      <c r="E12" s="68"/>
    </row>
    <row r="13" spans="1:5" ht="7.5" customHeight="1" thickBot="1">
      <c r="A13" s="23"/>
      <c r="B13" s="24"/>
      <c r="C13" s="24"/>
      <c r="D13" s="24"/>
      <c r="E13" s="25"/>
    </row>
    <row r="14" spans="1:5" ht="18" customHeight="1">
      <c r="A14" s="421"/>
      <c r="B14" s="421"/>
      <c r="C14" s="421"/>
      <c r="D14" s="421"/>
      <c r="E14" s="421"/>
    </row>
    <row r="15" spans="1:5" s="16" customFormat="1" ht="39.75" customHeight="1">
      <c r="A15" s="47" t="s">
        <v>10</v>
      </c>
      <c r="B15" s="48" t="s">
        <v>12</v>
      </c>
      <c r="C15" s="49" t="s">
        <v>554</v>
      </c>
      <c r="D15" s="49" t="s">
        <v>554</v>
      </c>
      <c r="E15" s="50" t="s">
        <v>16</v>
      </c>
    </row>
    <row r="16" spans="1:5" s="44" customFormat="1" ht="4.5" customHeight="1">
      <c r="A16" s="26"/>
      <c r="B16" s="27"/>
      <c r="C16" s="28"/>
      <c r="D16" s="28"/>
      <c r="E16" s="29"/>
    </row>
    <row r="17" spans="1:5" s="44" customFormat="1" ht="19.5" customHeight="1">
      <c r="A17" s="40">
        <v>1</v>
      </c>
      <c r="B17" s="41" t="s">
        <v>579</v>
      </c>
      <c r="C17" s="42">
        <f>Cronograma!D17</f>
        <v>0</v>
      </c>
      <c r="D17" s="66">
        <v>2315095.3450389793</v>
      </c>
      <c r="E17" s="43" t="e">
        <f>C17/$C$49</f>
        <v>#DIV/0!</v>
      </c>
    </row>
    <row r="18" spans="1:5" s="44" customFormat="1" ht="4.5" customHeight="1">
      <c r="A18" s="30"/>
      <c r="B18" s="31"/>
      <c r="C18" s="32"/>
      <c r="D18" s="32"/>
      <c r="E18" s="33"/>
    </row>
    <row r="19" spans="1:5" s="44" customFormat="1" ht="19.5" customHeight="1">
      <c r="A19" s="40">
        <v>2</v>
      </c>
      <c r="B19" s="41" t="s">
        <v>600</v>
      </c>
      <c r="C19" s="42">
        <f>Cronograma!D19</f>
        <v>0</v>
      </c>
      <c r="D19" s="66">
        <v>152288.2160204293</v>
      </c>
      <c r="E19" s="43" t="e">
        <f>C19/$C$49</f>
        <v>#DIV/0!</v>
      </c>
    </row>
    <row r="20" spans="1:5" s="44" customFormat="1" ht="4.5" customHeight="1">
      <c r="A20" s="30"/>
      <c r="B20" s="31"/>
      <c r="C20" s="32"/>
      <c r="D20" s="32"/>
      <c r="E20" s="33"/>
    </row>
    <row r="21" spans="1:5" s="44" customFormat="1" ht="19.5" customHeight="1">
      <c r="A21" s="40">
        <v>3</v>
      </c>
      <c r="B21" s="41" t="s">
        <v>1592</v>
      </c>
      <c r="C21" s="42">
        <f>Cronograma!D21</f>
        <v>0</v>
      </c>
      <c r="D21" s="66">
        <v>7926030.40445398</v>
      </c>
      <c r="E21" s="43" t="e">
        <f>C21/$C$49</f>
        <v>#DIV/0!</v>
      </c>
    </row>
    <row r="22" spans="1:5" s="44" customFormat="1" ht="4.5" customHeight="1">
      <c r="A22" s="30"/>
      <c r="B22" s="31"/>
      <c r="C22" s="32"/>
      <c r="D22" s="32"/>
      <c r="E22" s="33"/>
    </row>
    <row r="23" spans="1:5" s="44" customFormat="1" ht="19.5" customHeight="1">
      <c r="A23" s="40">
        <v>4</v>
      </c>
      <c r="B23" s="41" t="s">
        <v>581</v>
      </c>
      <c r="C23" s="42">
        <f>Cronograma!D23</f>
        <v>0</v>
      </c>
      <c r="D23" s="66">
        <v>7926030.40445398</v>
      </c>
      <c r="E23" s="43" t="e">
        <f>C23/$C$49</f>
        <v>#DIV/0!</v>
      </c>
    </row>
    <row r="24" spans="1:5" s="44" customFormat="1" ht="4.5" customHeight="1">
      <c r="A24" s="30"/>
      <c r="B24" s="31"/>
      <c r="C24" s="32"/>
      <c r="D24" s="32"/>
      <c r="E24" s="33"/>
    </row>
    <row r="25" spans="1:5" s="44" customFormat="1" ht="19.5" customHeight="1">
      <c r="A25" s="40">
        <v>5</v>
      </c>
      <c r="B25" s="41" t="s">
        <v>561</v>
      </c>
      <c r="C25" s="42">
        <f>Cronograma!D25</f>
        <v>0</v>
      </c>
      <c r="D25" s="66">
        <v>611509.61328233</v>
      </c>
      <c r="E25" s="43" t="e">
        <f>C25/$C$49</f>
        <v>#DIV/0!</v>
      </c>
    </row>
    <row r="26" spans="1:5" s="44" customFormat="1" ht="4.5" customHeight="1">
      <c r="A26" s="30"/>
      <c r="B26" s="31"/>
      <c r="C26" s="32"/>
      <c r="D26" s="32"/>
      <c r="E26" s="33"/>
    </row>
    <row r="27" spans="1:5" s="44" customFormat="1" ht="19.5" customHeight="1">
      <c r="A27" s="40">
        <v>6</v>
      </c>
      <c r="B27" s="41" t="s">
        <v>562</v>
      </c>
      <c r="C27" s="42">
        <f>Cronograma!D27</f>
        <v>0</v>
      </c>
      <c r="D27" s="66">
        <v>307697.04377650004</v>
      </c>
      <c r="E27" s="43" t="e">
        <f>C27/$C$49</f>
        <v>#DIV/0!</v>
      </c>
    </row>
    <row r="28" spans="1:5" s="44" customFormat="1" ht="4.5" customHeight="1">
      <c r="A28" s="30"/>
      <c r="B28" s="31"/>
      <c r="C28" s="32"/>
      <c r="D28" s="32"/>
      <c r="E28" s="33"/>
    </row>
    <row r="29" spans="1:5" s="44" customFormat="1" ht="19.5" customHeight="1">
      <c r="A29" s="40">
        <v>7</v>
      </c>
      <c r="B29" s="41" t="s">
        <v>567</v>
      </c>
      <c r="C29" s="42">
        <f>Cronograma!D29</f>
        <v>0</v>
      </c>
      <c r="D29" s="66">
        <v>2031433.7241949097</v>
      </c>
      <c r="E29" s="43" t="e">
        <f>C29/$C$49</f>
        <v>#DIV/0!</v>
      </c>
    </row>
    <row r="30" spans="1:5" s="44" customFormat="1" ht="4.5" customHeight="1">
      <c r="A30" s="30"/>
      <c r="B30" s="31"/>
      <c r="C30" s="32"/>
      <c r="D30" s="32"/>
      <c r="E30" s="33"/>
    </row>
    <row r="31" spans="1:5" s="44" customFormat="1" ht="19.5" customHeight="1">
      <c r="A31" s="40">
        <v>8</v>
      </c>
      <c r="B31" s="41" t="s">
        <v>569</v>
      </c>
      <c r="C31" s="42">
        <f>Cronograma!D31</f>
        <v>0</v>
      </c>
      <c r="D31" s="66">
        <v>3049911.291154007</v>
      </c>
      <c r="E31" s="43" t="e">
        <f>C31/$C$49</f>
        <v>#DIV/0!</v>
      </c>
    </row>
    <row r="32" spans="1:5" s="44" customFormat="1" ht="4.5" customHeight="1">
      <c r="A32" s="30"/>
      <c r="B32" s="31"/>
      <c r="C32" s="32"/>
      <c r="D32" s="32"/>
      <c r="E32" s="33"/>
    </row>
    <row r="33" spans="1:5" s="44" customFormat="1" ht="19.5" customHeight="1">
      <c r="A33" s="40">
        <v>9</v>
      </c>
      <c r="B33" s="41" t="s">
        <v>830</v>
      </c>
      <c r="C33" s="42">
        <f>Cronograma!D33</f>
        <v>0</v>
      </c>
      <c r="D33" s="66">
        <v>1053194.6156942002</v>
      </c>
      <c r="E33" s="43" t="e">
        <f>C33/$C$49</f>
        <v>#DIV/0!</v>
      </c>
    </row>
    <row r="34" spans="1:5" s="44" customFormat="1" ht="4.5" customHeight="1">
      <c r="A34" s="30"/>
      <c r="B34" s="31"/>
      <c r="C34" s="32"/>
      <c r="D34" s="32"/>
      <c r="E34" s="33"/>
    </row>
    <row r="35" spans="1:5" s="44" customFormat="1" ht="19.5" customHeight="1">
      <c r="A35" s="40">
        <v>10</v>
      </c>
      <c r="B35" s="41" t="s">
        <v>831</v>
      </c>
      <c r="C35" s="42">
        <f>Cronograma!D35</f>
        <v>0</v>
      </c>
      <c r="D35" s="66">
        <v>1750620.5915043994</v>
      </c>
      <c r="E35" s="43" t="e">
        <f>C35/$C$49</f>
        <v>#DIV/0!</v>
      </c>
    </row>
    <row r="36" spans="1:5" s="44" customFormat="1" ht="4.5" customHeight="1">
      <c r="A36" s="30"/>
      <c r="B36" s="31"/>
      <c r="C36" s="32"/>
      <c r="D36" s="32"/>
      <c r="E36" s="33"/>
    </row>
    <row r="37" spans="1:5" s="44" customFormat="1" ht="19.5" customHeight="1">
      <c r="A37" s="40">
        <v>11</v>
      </c>
      <c r="B37" s="41" t="s">
        <v>541</v>
      </c>
      <c r="C37" s="42">
        <f>Cronograma!D37</f>
        <v>0</v>
      </c>
      <c r="D37" s="66">
        <v>774161.4446366648</v>
      </c>
      <c r="E37" s="43" t="e">
        <f>C37/$C$49</f>
        <v>#DIV/0!</v>
      </c>
    </row>
    <row r="38" spans="1:5" s="44" customFormat="1" ht="4.5" customHeight="1">
      <c r="A38" s="30"/>
      <c r="B38" s="31"/>
      <c r="C38" s="32"/>
      <c r="D38" s="32"/>
      <c r="E38" s="33"/>
    </row>
    <row r="39" spans="1:5" s="44" customFormat="1" ht="19.5" customHeight="1">
      <c r="A39" s="40">
        <v>12</v>
      </c>
      <c r="B39" s="41" t="s">
        <v>760</v>
      </c>
      <c r="C39" s="42">
        <f>Cronograma!D39</f>
        <v>0</v>
      </c>
      <c r="D39" s="66">
        <v>1657703.89130829</v>
      </c>
      <c r="E39" s="43" t="e">
        <f>C39/$C$49</f>
        <v>#DIV/0!</v>
      </c>
    </row>
    <row r="40" spans="1:5" s="44" customFormat="1" ht="4.5" customHeight="1">
      <c r="A40" s="30"/>
      <c r="B40" s="31"/>
      <c r="C40" s="32"/>
      <c r="D40" s="32"/>
      <c r="E40" s="33"/>
    </row>
    <row r="41" spans="1:5" s="44" customFormat="1" ht="19.5" customHeight="1">
      <c r="A41" s="40">
        <v>13</v>
      </c>
      <c r="B41" s="41" t="s">
        <v>763</v>
      </c>
      <c r="C41" s="42">
        <f>Cronograma!D41</f>
        <v>0</v>
      </c>
      <c r="D41" s="66">
        <v>1640819.290579294</v>
      </c>
      <c r="E41" s="43" t="e">
        <f>C41/$C$49</f>
        <v>#DIV/0!</v>
      </c>
    </row>
    <row r="42" spans="1:5" s="44" customFormat="1" ht="4.5" customHeight="1">
      <c r="A42" s="30"/>
      <c r="B42" s="31"/>
      <c r="C42" s="32"/>
      <c r="D42" s="32"/>
      <c r="E42" s="33"/>
    </row>
    <row r="43" spans="1:5" s="44" customFormat="1" ht="19.5" customHeight="1">
      <c r="A43" s="40">
        <v>14</v>
      </c>
      <c r="B43" s="41" t="s">
        <v>527</v>
      </c>
      <c r="C43" s="42">
        <f>Cronograma!D43</f>
        <v>0</v>
      </c>
      <c r="D43" s="66">
        <v>597933.76556466</v>
      </c>
      <c r="E43" s="43" t="e">
        <f>C43/$C$49</f>
        <v>#DIV/0!</v>
      </c>
    </row>
    <row r="44" spans="1:5" s="44" customFormat="1" ht="4.5" customHeight="1">
      <c r="A44" s="30"/>
      <c r="B44" s="31"/>
      <c r="C44" s="32"/>
      <c r="D44" s="32"/>
      <c r="E44" s="33"/>
    </row>
    <row r="45" spans="1:5" s="44" customFormat="1" ht="19.5" customHeight="1">
      <c r="A45" s="40">
        <v>15</v>
      </c>
      <c r="B45" s="41" t="s">
        <v>583</v>
      </c>
      <c r="C45" s="42">
        <f>Cronograma!D45</f>
        <v>0</v>
      </c>
      <c r="D45" s="66">
        <v>188852.08778169996</v>
      </c>
      <c r="E45" s="43" t="e">
        <f>C45/$C$49</f>
        <v>#DIV/0!</v>
      </c>
    </row>
    <row r="46" spans="1:5" s="44" customFormat="1" ht="4.5" customHeight="1">
      <c r="A46" s="30"/>
      <c r="B46" s="31"/>
      <c r="C46" s="32"/>
      <c r="D46" s="32"/>
      <c r="E46" s="33"/>
    </row>
    <row r="47" spans="1:5" s="44" customFormat="1" ht="19.5" customHeight="1">
      <c r="A47" s="40">
        <v>16</v>
      </c>
      <c r="B47" s="41" t="s">
        <v>773</v>
      </c>
      <c r="C47" s="42">
        <f>Cronograma!D47</f>
        <v>0</v>
      </c>
      <c r="D47" s="66">
        <v>1188357.4423082292</v>
      </c>
      <c r="E47" s="43" t="e">
        <f>C47/$C$49</f>
        <v>#DIV/0!</v>
      </c>
    </row>
    <row r="48" spans="1:5" s="44" customFormat="1" ht="4.5" customHeight="1">
      <c r="A48" s="30"/>
      <c r="B48" s="31"/>
      <c r="C48" s="32"/>
      <c r="D48" s="32"/>
      <c r="E48" s="33"/>
    </row>
    <row r="49" spans="1:5" ht="27" customHeight="1" thickBot="1">
      <c r="A49" s="422" t="s">
        <v>555</v>
      </c>
      <c r="B49" s="422"/>
      <c r="C49" s="45">
        <f>SUM(C17:C48)</f>
        <v>0</v>
      </c>
      <c r="D49" s="45">
        <v>25245608.767298575</v>
      </c>
      <c r="E49" s="46" t="e">
        <f>E47+E45+E43+E41+E39+E37+E35+E33+E31+E29+E27+E25+E21+E19+E17+E23</f>
        <v>#DIV/0!</v>
      </c>
    </row>
    <row r="50" spans="1:5" ht="12.75" customHeight="1">
      <c r="A50" s="9"/>
      <c r="B50" s="9"/>
      <c r="C50" s="34"/>
      <c r="D50" s="34"/>
      <c r="E50" s="35"/>
    </row>
    <row r="51" spans="1:5" ht="12.75" customHeight="1">
      <c r="A51" s="9"/>
      <c r="B51" s="9"/>
      <c r="C51" s="34"/>
      <c r="D51" s="1" t="s">
        <v>834</v>
      </c>
      <c r="E51" s="35"/>
    </row>
    <row r="52" spans="1:5" ht="12.75" customHeight="1">
      <c r="A52" s="9"/>
      <c r="B52" s="9"/>
      <c r="D52" s="1"/>
      <c r="E52" s="35"/>
    </row>
    <row r="53" spans="1:5" ht="15" customHeight="1">
      <c r="A53" s="4"/>
      <c r="E53" s="1"/>
    </row>
    <row r="54" spans="1:5" ht="12.75" customHeight="1">
      <c r="A54" s="9"/>
      <c r="B54" s="36"/>
      <c r="C54" s="34"/>
      <c r="D54" s="34"/>
      <c r="E54" s="35"/>
    </row>
    <row r="55" spans="1:5" ht="12.75" customHeight="1">
      <c r="A55" s="9"/>
      <c r="B55" s="9"/>
      <c r="C55" s="34"/>
      <c r="D55" s="34"/>
      <c r="E55" s="35"/>
    </row>
    <row r="56" spans="1:5" ht="12.75" customHeight="1">
      <c r="A56" s="9"/>
      <c r="B56" s="36"/>
      <c r="C56" s="34"/>
      <c r="D56" s="34"/>
      <c r="E56" s="35"/>
    </row>
    <row r="57" spans="1:5" ht="12.75" customHeight="1">
      <c r="A57" s="9"/>
      <c r="B57" s="9" t="s">
        <v>366</v>
      </c>
      <c r="C57" s="418" t="s">
        <v>366</v>
      </c>
      <c r="D57" s="418"/>
      <c r="E57" s="418"/>
    </row>
    <row r="58" spans="2:5" ht="15" customHeight="1">
      <c r="B58" s="12" t="s">
        <v>828</v>
      </c>
      <c r="C58" s="419" t="s">
        <v>552</v>
      </c>
      <c r="D58" s="419"/>
      <c r="E58" s="419"/>
    </row>
    <row r="59" spans="2:5" ht="12.75" customHeight="1">
      <c r="B59" s="11" t="s">
        <v>829</v>
      </c>
      <c r="C59" s="420" t="s">
        <v>367</v>
      </c>
      <c r="D59" s="420"/>
      <c r="E59" s="420"/>
    </row>
    <row r="60" spans="2:5" ht="12.75" customHeight="1">
      <c r="B60" s="11"/>
      <c r="C60" s="420" t="s">
        <v>553</v>
      </c>
      <c r="D60" s="420"/>
      <c r="E60" s="420"/>
    </row>
    <row r="61" spans="2:5" ht="12.75" customHeight="1">
      <c r="B61" s="1"/>
      <c r="C61" s="420">
        <v>0</v>
      </c>
      <c r="D61" s="420"/>
      <c r="E61" s="420"/>
    </row>
  </sheetData>
  <sheetProtection selectLockedCells="1" selectUnlockedCells="1"/>
  <mergeCells count="13">
    <mergeCell ref="A1:A5"/>
    <mergeCell ref="B1:E1"/>
    <mergeCell ref="B2:E2"/>
    <mergeCell ref="B3:E3"/>
    <mergeCell ref="B4:E4"/>
    <mergeCell ref="A8:B8"/>
    <mergeCell ref="C57:E57"/>
    <mergeCell ref="C58:E58"/>
    <mergeCell ref="C59:E59"/>
    <mergeCell ref="C60:E60"/>
    <mergeCell ref="C61:E61"/>
    <mergeCell ref="A14:E14"/>
    <mergeCell ref="A49:B49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ESTAGIO</dc:creator>
  <cp:keywords/>
  <dc:description/>
  <cp:lastModifiedBy>User</cp:lastModifiedBy>
  <cp:lastPrinted>2019-03-29T18:45:24Z</cp:lastPrinted>
  <dcterms:created xsi:type="dcterms:W3CDTF">2017-01-12T18:28:45Z</dcterms:created>
  <dcterms:modified xsi:type="dcterms:W3CDTF">2019-04-01T11:44:43Z</dcterms:modified>
  <cp:category/>
  <cp:version/>
  <cp:contentType/>
  <cp:contentStatus/>
</cp:coreProperties>
</file>